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rt Up Costs" sheetId="1" r:id="rId4"/>
    <sheet state="visible" name="Assumptions" sheetId="2" r:id="rId5"/>
    <sheet state="visible" name="Cash Flow - Year 1" sheetId="3" r:id="rId6"/>
    <sheet state="visible" name="P&amp;L Statement - Year 1" sheetId="4" r:id="rId7"/>
    <sheet state="visible" name="Cash Flow - Year 2" sheetId="5" r:id="rId8"/>
    <sheet state="visible" name="P&amp;L Statement - Year 2" sheetId="6" r:id="rId9"/>
    <sheet state="visible" name="Cash Flow - Year 3" sheetId="7" r:id="rId10"/>
    <sheet state="visible" name="P&amp;L Statement - Year 3" sheetId="8" r:id="rId11"/>
  </sheets>
  <definedNames/>
  <calcPr/>
  <extLst>
    <ext uri="GoogleSheetsCustomDataVersion1">
      <go:sheetsCustomData xmlns:go="http://customooxmlschemas.google.com/" r:id="rId12" roundtripDataSignature="AMtx7mjjoNRGmTi1lnZqWRETMYdqgZRbSw=="/>
    </ext>
  </extLst>
</workbook>
</file>

<file path=xl/sharedStrings.xml><?xml version="1.0" encoding="utf-8"?>
<sst xmlns="http://schemas.openxmlformats.org/spreadsheetml/2006/main" count="440" uniqueCount="200">
  <si>
    <t>Start Up Costs: RGF Mobile Slaughter Unit</t>
  </si>
  <si>
    <t>Friesla - USDA Inspected Mobile Slaughter Unit</t>
  </si>
  <si>
    <t>https://friesla.com/equipment/meat-harvest-units/</t>
  </si>
  <si>
    <t>Contact:</t>
  </si>
  <si>
    <t>Bob Lodder</t>
  </si>
  <si>
    <t>* all equipment is included</t>
  </si>
  <si>
    <t>800-385-3390</t>
  </si>
  <si>
    <t>* delivery is included</t>
  </si>
  <si>
    <t>bob@friesla.com</t>
  </si>
  <si>
    <t>* HAACP + training is included</t>
  </si>
  <si>
    <t>NOT INCLUDED:</t>
  </si>
  <si>
    <t>livestock holding pens</t>
  </si>
  <si>
    <t>slaughter unit, plus holding cooler: 36' trailer</t>
  </si>
  <si>
    <t>head catch gate</t>
  </si>
  <si>
    <t>beef carcass capacity:</t>
  </si>
  <si>
    <t>15 head</t>
  </si>
  <si>
    <t>base price:</t>
  </si>
  <si>
    <t>MSU</t>
  </si>
  <si>
    <t>site development</t>
  </si>
  <si>
    <t>livestock handling facilities</t>
  </si>
  <si>
    <t xml:space="preserve">permitting and licensing </t>
  </si>
  <si>
    <t>misc.</t>
  </si>
  <si>
    <t>TOTAL</t>
  </si>
  <si>
    <t>Start up operating capital</t>
  </si>
  <si>
    <t>GRAND TOTAL</t>
  </si>
  <si>
    <t>Site development includes leveling and grading, gravel driveway to the site, concrete pad</t>
  </si>
  <si>
    <t xml:space="preserve">bringing power and water to the site.  This type of site work may or may not be necessary </t>
  </si>
  <si>
    <t xml:space="preserve">depending on what is already available at RGF. </t>
  </si>
  <si>
    <t>Mobile Processing Trailers &amp; Supply (Colorado)</t>
  </si>
  <si>
    <t>http://www.mobileprocessingplant.com/</t>
  </si>
  <si>
    <t>Chris Schmidt</t>
  </si>
  <si>
    <t>720-626-5180</t>
  </si>
  <si>
    <t>mobileprocessing10@gmail.com</t>
  </si>
  <si>
    <t>Beef Carcass Capacity</t>
  </si>
  <si>
    <t>Base Price</t>
  </si>
  <si>
    <t>slaughter unit, plus holding cooler: 24' trailer</t>
  </si>
  <si>
    <t>Included Equipment:</t>
  </si>
  <si>
    <t>Jarvis Wellsaw 444 (no balancer)</t>
  </si>
  <si>
    <t>Skinning cradle</t>
  </si>
  <si>
    <t>three rails in the carcass cooler (plan on ~3' per carcass)</t>
  </si>
  <si>
    <t>delivery included</t>
  </si>
  <si>
    <t>Additional Equipment available</t>
  </si>
  <si>
    <r>
      <rPr>
        <rFont val="Arial"/>
        <i/>
        <color theme="1"/>
        <sz val="12.0"/>
      </rPr>
      <t>see website:</t>
    </r>
    <r>
      <rPr>
        <rFont val="Arial"/>
        <i val="0"/>
        <color theme="1"/>
        <sz val="12.0"/>
      </rPr>
      <t xml:space="preserve"> http://www.mobileprocessingplant.com/</t>
    </r>
  </si>
  <si>
    <t>Assumptions for Financials: at 1000 head per year (Year 3)</t>
  </si>
  <si>
    <t>head per day:</t>
  </si>
  <si>
    <t>Payroll Taxes &amp; Benefits Cost</t>
  </si>
  <si>
    <t>processing days per year:</t>
  </si>
  <si>
    <t>Item</t>
  </si>
  <si>
    <t>Rate</t>
  </si>
  <si>
    <t>Head Butcher</t>
  </si>
  <si>
    <t>Asst. Butcher</t>
  </si>
  <si>
    <t>total beeves processed:</t>
  </si>
  <si>
    <t>Federal payroll taxes</t>
  </si>
  <si>
    <t>average carcass weight:</t>
  </si>
  <si>
    <t>Oregon payroll taxes (new employer)</t>
  </si>
  <si>
    <t>Workers Compensation rate</t>
  </si>
  <si>
    <t>Revenues</t>
  </si>
  <si>
    <t>Vacation/sick day for Head Butcher (4 days)</t>
  </si>
  <si>
    <t>$320/day</t>
  </si>
  <si>
    <t>Kill fees at $150/head</t>
  </si>
  <si>
    <t>Vacation/sick day for Asst. Butcher (4 days)</t>
  </si>
  <si>
    <t>$240/day</t>
  </si>
  <si>
    <t>Disposal fee at $25/head</t>
  </si>
  <si>
    <t>Monthly contribution to HSA</t>
  </si>
  <si>
    <t>$20/day worked</t>
  </si>
  <si>
    <t>Total Revenues</t>
  </si>
  <si>
    <t>Expenses</t>
  </si>
  <si>
    <t>Labor</t>
  </si>
  <si>
    <t>Head Butcher annual salary (FTE)</t>
  </si>
  <si>
    <t>&lt;---- .5 FTE in years 1 and 2, full time in year 3</t>
  </si>
  <si>
    <t>Assistant Butcher annual salary (FTE)</t>
  </si>
  <si>
    <t>Payroll Taxes &amp; Benefits</t>
  </si>
  <si>
    <t>Office/clerical for scheduling, USDA recordkeeping, supply ordering, etc.</t>
  </si>
  <si>
    <t>RGF covers</t>
  </si>
  <si>
    <t>Total Labor</t>
  </si>
  <si>
    <t>Utilities</t>
  </si>
  <si>
    <t>Electricity ($50/day)</t>
  </si>
  <si>
    <t>Propane ($10/day)</t>
  </si>
  <si>
    <t>Water/Sewer costs if applicable ($5/day)</t>
  </si>
  <si>
    <t>Cell phone/internet service at site ($10/day)</t>
  </si>
  <si>
    <t>Disposal fees ($25/head)</t>
  </si>
  <si>
    <t>Total Utilities</t>
  </si>
  <si>
    <t>Supplies</t>
  </si>
  <si>
    <t>Sanitation supplies ($10/day)</t>
  </si>
  <si>
    <t>Knives/gloves ($10/day)</t>
  </si>
  <si>
    <t>Lightbulbs ($5/day)</t>
  </si>
  <si>
    <t>Other ($5/day)</t>
  </si>
  <si>
    <t>Generic E.coli testing each lot ($70/day)</t>
  </si>
  <si>
    <t>Total Supplies</t>
  </si>
  <si>
    <t>Transportation</t>
  </si>
  <si>
    <t>Leasing refrigerated vehicle ($500/month)</t>
  </si>
  <si>
    <t>Insuring refrigerated vehicle ($350/month)</t>
  </si>
  <si>
    <t>Mileage for leased vehicle to drive to cut &amp; wrap ($30/day)</t>
  </si>
  <si>
    <t>Total Transportation</t>
  </si>
  <si>
    <t>Site costs</t>
  </si>
  <si>
    <t>leasing site where MHU is parked ($20/day)</t>
  </si>
  <si>
    <t>Port-o-potty rental ($10/day)</t>
  </si>
  <si>
    <t>rental of small office trailer for USDA inspector ($20/day)</t>
  </si>
  <si>
    <t>composting/spreading wastewater &amp; offal on farm site, tractor work ($10/day)</t>
  </si>
  <si>
    <t>Total Site Costs</t>
  </si>
  <si>
    <t>Overhead</t>
  </si>
  <si>
    <t>Licenses/permits ($500 annually)</t>
  </si>
  <si>
    <t>Insurance ($1,500 annually)</t>
  </si>
  <si>
    <t>Bookkeeping costs ($20/day)</t>
  </si>
  <si>
    <t>Depreciation of MHU over 25 years ($14,000 annually)</t>
  </si>
  <si>
    <t>Other ($500 annually)</t>
  </si>
  <si>
    <t>Total Overhead</t>
  </si>
  <si>
    <t>Year 1 head per year:</t>
  </si>
  <si>
    <t xml:space="preserve">Slaughter fee: </t>
  </si>
  <si>
    <t>per head</t>
  </si>
  <si>
    <t>YEAR 1</t>
  </si>
  <si>
    <t>head per month</t>
  </si>
  <si>
    <t>Cash Flow Budget: RGF Meat Processing Facility</t>
  </si>
  <si>
    <t>Annual Expense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</si>
  <si>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</si>
  <si>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</si>
  <si>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</si>
  <si>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</si>
  <si>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</si>
  <si>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</si>
  <si>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</si>
  <si>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</si>
  <si>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</si>
  <si>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</si>
  <si>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</si>
  <si>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</si>
  <si>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Revenue (Cash In)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</si>
  <si>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</si>
  <si>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</si>
  <si>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</si>
  <si>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</si>
  <si>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</si>
  <si>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</si>
  <si>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</si>
  <si>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</si>
  <si>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</si>
  <si>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</si>
  <si>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</si>
  <si>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</si>
  <si>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</t>
  </si>
  <si>
    <t>Cash Receipts from Slaughter</t>
  </si>
  <si>
    <t>Cash Receipts from Retail</t>
  </si>
  <si>
    <t>Cash Receipts from Wholesale</t>
  </si>
  <si>
    <t>Cash Available (Start Up Operating Capital)</t>
  </si>
  <si>
    <t>General Expenses (Cash Out)</t>
  </si>
  <si>
    <t>Raw Materials</t>
  </si>
  <si>
    <t>Ingredients</t>
  </si>
  <si>
    <t>Packaging</t>
  </si>
  <si>
    <t>Salary Wages</t>
  </si>
  <si>
    <t>.5 FTE head butcher, .5 FTE assistant butcher</t>
  </si>
  <si>
    <t>Payroll Taxes + Benefits</t>
  </si>
  <si>
    <t>~33% of wages above</t>
  </si>
  <si>
    <t>Contract Labor</t>
  </si>
  <si>
    <t>Dues and Subscriptions</t>
  </si>
  <si>
    <t>Property Taxes</t>
  </si>
  <si>
    <t>Testing</t>
  </si>
  <si>
    <t>$70 per every 10 head</t>
  </si>
  <si>
    <t>License</t>
  </si>
  <si>
    <t>Legal and Accounting</t>
  </si>
  <si>
    <t>Vehicle Expense</t>
  </si>
  <si>
    <t>insurance and mileage for leased vehicle (RGF covers lease cost)</t>
  </si>
  <si>
    <t>Replacement Tools</t>
  </si>
  <si>
    <t>Telephone/Internet</t>
  </si>
  <si>
    <t>Advertising</t>
  </si>
  <si>
    <t>Office Expense</t>
  </si>
  <si>
    <t>Insurance Expense</t>
  </si>
  <si>
    <t>Rent</t>
  </si>
  <si>
    <t>Travel</t>
  </si>
  <si>
    <t>Other Services</t>
  </si>
  <si>
    <t>Repairs and Maintenance</t>
  </si>
  <si>
    <t>Total General Expense (Cash Out)</t>
  </si>
  <si>
    <t>Taxes</t>
  </si>
  <si>
    <t>Cash Available</t>
  </si>
  <si>
    <t>Cash Forward</t>
  </si>
  <si>
    <t>Income Statement (P&amp;L): RGF Meat Processing Facility</t>
  </si>
  <si>
    <t>INCOME</t>
  </si>
  <si>
    <t xml:space="preserve">July </t>
  </si>
  <si>
    <t>Gross Sales</t>
  </si>
  <si>
    <t>GROSS PROFIT</t>
  </si>
  <si>
    <t>EXPENSES (General and Administrative)</t>
  </si>
  <si>
    <t>Salaries and wages</t>
  </si>
  <si>
    <t>Payroll taxes + Benefits</t>
  </si>
  <si>
    <t>Professional services</t>
  </si>
  <si>
    <t>Marketing and advertising</t>
  </si>
  <si>
    <t>Maintenance</t>
  </si>
  <si>
    <t>Depreciation</t>
  </si>
  <si>
    <t>Insurance</t>
  </si>
  <si>
    <t>Office supplies</t>
  </si>
  <si>
    <t>Postage and shipping</t>
  </si>
  <si>
    <t>Processing Supplies</t>
  </si>
  <si>
    <t>Offal disposal</t>
  </si>
  <si>
    <t>TOTAL EXPENSES</t>
  </si>
  <si>
    <t>Net income before taxes</t>
  </si>
  <si>
    <t>Provision for taxes on income</t>
  </si>
  <si>
    <t>NET PROFIT</t>
  </si>
  <si>
    <t>Year 2 head per year:</t>
  </si>
  <si>
    <t>YEAR 2</t>
  </si>
  <si>
    <t>Year 3 head per year:</t>
  </si>
  <si>
    <t>YEAR 3</t>
  </si>
  <si>
    <t>1 FTE head butcher, 1 FTE assistant butcher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</si>
</sst>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(&quot;$&quot;* #,##0.00_);_(&quot;$&quot;* \(#,##0.00\);_(&quot;$&quot;* &quot;-&quot;??_);_(@_)"/>
    <numFmt numFmtId="165" formatCode="&quot;$&quot;#,##0.00"/>
    <numFmt numFmtId="166" formatCode="&quot;$&quot;#,##0_);[Red]\(&quot;$&quot;#,##0\)"/>
    <numFmt numFmtId="167" formatCode="&quot;$&quot;#,##0"/>
    <numFmt numFmtId="168" formatCode="0.000%"/>
    <numFmt numFmtId="169" formatCode="_(&quot;$&quot;* #,##0_);_(&quot;$&quot;* \(#,##0\);_(&quot;$&quot;* &quot;-&quot;??_);_(@_)"/>
    <numFmt numFmtId="170" formatCode="_(&quot;$&quot;* #,##0.0_);_(&quot;$&quot;* \(#,##0.0\);_(&quot;$&quot;* &quot;-&quot;??_);_(@_)"/>
  </numFmts>
  <fonts count="16">
    <font>
      <sz val="11.0"/>
      <color theme="1"/>
      <name val="Calibri"/>
      <scheme val="minor"/>
    </font>
    <font>
      <b/>
      <sz val="12.0"/>
      <color theme="1"/>
      <name val="Arial"/>
    </font>
    <font>
      <sz val="12.0"/>
      <color theme="1"/>
      <name val="Arial"/>
    </font>
    <font>
      <b/>
      <sz val="14.0"/>
      <color theme="1"/>
      <name val="Arial"/>
    </font>
    <font>
      <b/>
      <sz val="12.0"/>
      <color rgb="FF222222"/>
      <name val="Arial"/>
    </font>
    <font>
      <sz val="12.0"/>
      <color rgb="FF222222"/>
      <name val="Arial"/>
    </font>
    <font>
      <u/>
      <sz val="12.0"/>
      <color theme="10"/>
      <name val="Arial"/>
    </font>
    <font>
      <u/>
      <sz val="12.0"/>
      <color theme="10"/>
      <name val="Calibri"/>
    </font>
    <font>
      <u/>
      <sz val="12.0"/>
      <color theme="10"/>
      <name val="Arial"/>
    </font>
    <font>
      <b/>
      <u/>
      <sz val="12.0"/>
      <color theme="1"/>
      <name val="Arial"/>
    </font>
    <font>
      <b/>
      <u/>
      <sz val="12.0"/>
      <color rgb="FF222222"/>
      <name val="Arial"/>
    </font>
    <font>
      <i/>
      <sz val="12.0"/>
      <color theme="1"/>
      <name val="Arial"/>
    </font>
    <font>
      <b/>
      <color theme="1"/>
      <name val="Arial"/>
    </font>
    <font>
      <color theme="1"/>
      <name val="Arial"/>
    </font>
    <font>
      <b/>
      <i/>
      <color theme="1"/>
      <name val="Arial"/>
    </font>
    <font>
      <color theme="1"/>
      <name val="Calibri"/>
    </font>
  </fonts>
  <fills count="8">
    <fill>
      <patternFill patternType="none"/>
    </fill>
    <fill>
      <patternFill patternType="lightGray"/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</fills>
  <borders count="44">
    <border/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  <top/>
      <bottom/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/>
    </border>
    <border>
      <left/>
      <right/>
    </border>
    <border>
      <left/>
      <right style="medium">
        <color rgb="FF000000"/>
      </right>
    </border>
    <border>
      <left style="medium">
        <color rgb="FF000000"/>
      </left>
      <top/>
      <bottom/>
    </border>
    <border>
      <right/>
      <bottom style="medium">
        <color rgb="FF000000"/>
      </bottom>
    </border>
    <border>
      <left/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6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/>
    </xf>
    <xf borderId="2" fillId="2" fontId="2" numFmtId="0" xfId="0" applyBorder="1" applyFont="1"/>
    <xf borderId="0" fillId="0" fontId="2" numFmtId="0" xfId="0" applyFont="1"/>
    <xf borderId="0" fillId="0" fontId="3" numFmtId="0" xfId="0" applyFont="1"/>
    <xf borderId="0" fillId="0" fontId="4" numFmtId="0" xfId="0" applyFont="1"/>
    <xf borderId="0" fillId="0" fontId="5" numFmtId="0" xfId="0" applyFont="1"/>
    <xf borderId="0" fillId="0" fontId="6" numFmtId="0" xfId="0" applyFont="1"/>
    <xf borderId="0" fillId="0" fontId="5" numFmtId="0" xfId="0" applyAlignment="1" applyFont="1">
      <alignment shrinkToFit="0" wrapText="1"/>
    </xf>
    <xf borderId="0" fillId="0" fontId="2" numFmtId="0" xfId="0" applyAlignment="1" applyFont="1">
      <alignment shrinkToFit="0" wrapText="1"/>
    </xf>
    <xf borderId="0" fillId="0" fontId="1" numFmtId="0" xfId="0" applyFont="1"/>
    <xf quotePrefix="1" borderId="0" fillId="0" fontId="2" numFmtId="0" xfId="0" applyFont="1"/>
    <xf borderId="0" fillId="0" fontId="2" numFmtId="164" xfId="0" applyFont="1" applyNumberFormat="1"/>
    <xf borderId="2" fillId="3" fontId="1" numFmtId="164" xfId="0" applyBorder="1" applyFill="1" applyFont="1" applyNumberFormat="1"/>
    <xf borderId="3" fillId="0" fontId="2" numFmtId="0" xfId="0" applyBorder="1" applyFont="1"/>
    <xf borderId="3" fillId="0" fontId="2" numFmtId="164" xfId="0" applyBorder="1" applyFont="1" applyNumberFormat="1"/>
    <xf borderId="0" fillId="0" fontId="1" numFmtId="164" xfId="0" applyFont="1" applyNumberFormat="1"/>
    <xf borderId="0" fillId="0" fontId="2" numFmtId="164" xfId="0" applyAlignment="1" applyFont="1" applyNumberFormat="1">
      <alignment readingOrder="0"/>
    </xf>
    <xf borderId="2" fillId="3" fontId="1" numFmtId="0" xfId="0" applyAlignment="1" applyBorder="1" applyFont="1">
      <alignment horizontal="right"/>
    </xf>
    <xf borderId="2" fillId="4" fontId="1" numFmtId="0" xfId="0" applyBorder="1" applyFill="1" applyFont="1"/>
    <xf borderId="2" fillId="4" fontId="2" numFmtId="0" xfId="0" applyBorder="1" applyFont="1"/>
    <xf borderId="0" fillId="0" fontId="7" numFmtId="0" xfId="0" applyFont="1"/>
    <xf quotePrefix="1" borderId="0" fillId="0" fontId="8" numFmtId="0" xfId="0" applyFont="1"/>
    <xf borderId="3" fillId="0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2" fillId="3" fontId="2" numFmtId="164" xfId="0" applyAlignment="1" applyBorder="1" applyFont="1" applyNumberFormat="1">
      <alignment horizontal="center"/>
    </xf>
    <xf borderId="0" fillId="0" fontId="9" numFmtId="0" xfId="0" applyFont="1"/>
    <xf borderId="0" fillId="0" fontId="10" numFmtId="0" xfId="0" applyFont="1"/>
    <xf borderId="0" fillId="0" fontId="11" numFmtId="0" xfId="0" applyFont="1"/>
    <xf borderId="4" fillId="0" fontId="12" numFmtId="0" xfId="0" applyAlignment="1" applyBorder="1" applyFont="1">
      <alignment vertical="bottom"/>
    </xf>
    <xf borderId="0" fillId="4" fontId="12" numFmtId="164" xfId="0" applyAlignment="1" applyFont="1" applyNumberFormat="1">
      <alignment vertical="bottom"/>
    </xf>
    <xf borderId="0" fillId="0" fontId="13" numFmtId="0" xfId="0" applyAlignment="1" applyFont="1">
      <alignment horizontal="right" shrinkToFit="0" vertical="bottom" wrapText="1"/>
    </xf>
    <xf borderId="0" fillId="0" fontId="13" numFmtId="3" xfId="0" applyAlignment="1" applyFont="1" applyNumberFormat="1">
      <alignment horizontal="right" vertical="bottom"/>
    </xf>
    <xf borderId="0" fillId="0" fontId="12" numFmtId="0" xfId="0" applyAlignment="1" applyFont="1">
      <alignment vertical="bottom"/>
    </xf>
    <xf borderId="0" fillId="0" fontId="13" numFmtId="0" xfId="0" applyAlignment="1" applyFont="1">
      <alignment vertical="bottom"/>
    </xf>
    <xf borderId="0" fillId="0" fontId="13" numFmtId="10" xfId="0" applyAlignment="1" applyFont="1" applyNumberFormat="1">
      <alignment horizontal="right" vertical="bottom"/>
    </xf>
    <xf borderId="0" fillId="0" fontId="13" numFmtId="165" xfId="0" applyAlignment="1" applyFont="1" applyNumberFormat="1">
      <alignment horizontal="right" vertical="bottom"/>
    </xf>
    <xf borderId="0" fillId="0" fontId="13" numFmtId="165" xfId="0" applyAlignment="1" applyFont="1" applyNumberFormat="1">
      <alignment vertical="bottom"/>
    </xf>
    <xf borderId="0" fillId="0" fontId="13" numFmtId="164" xfId="0" applyAlignment="1" applyFont="1" applyNumberFormat="1">
      <alignment vertical="bottom"/>
    </xf>
    <xf borderId="0" fillId="0" fontId="13" numFmtId="0" xfId="0" applyAlignment="1" applyFont="1">
      <alignment horizontal="right" vertical="bottom"/>
    </xf>
    <xf borderId="0" fillId="0" fontId="13" numFmtId="164" xfId="0" applyAlignment="1" applyFont="1" applyNumberFormat="1">
      <alignment horizontal="right" vertical="bottom"/>
    </xf>
    <xf borderId="4" fillId="0" fontId="13" numFmtId="0" xfId="0" applyAlignment="1" applyBorder="1" applyFont="1">
      <alignment vertical="bottom"/>
    </xf>
    <xf borderId="4" fillId="0" fontId="13" numFmtId="0" xfId="0" applyAlignment="1" applyBorder="1" applyFont="1">
      <alignment horizontal="right" vertical="bottom"/>
    </xf>
    <xf borderId="4" fillId="0" fontId="13" numFmtId="165" xfId="0" applyAlignment="1" applyBorder="1" applyFont="1" applyNumberFormat="1">
      <alignment horizontal="right" vertical="bottom"/>
    </xf>
    <xf borderId="0" fillId="0" fontId="12" numFmtId="0" xfId="0" applyAlignment="1" applyFont="1">
      <alignment horizontal="right" shrinkToFit="0" vertical="bottom" wrapText="1"/>
    </xf>
    <xf borderId="0" fillId="0" fontId="12" numFmtId="164" xfId="0" applyAlignment="1" applyFont="1" applyNumberFormat="1">
      <alignment horizontal="right" vertical="bottom"/>
    </xf>
    <xf borderId="0" fillId="0" fontId="12" numFmtId="0" xfId="0" applyAlignment="1" applyFont="1">
      <alignment horizontal="right" vertical="bottom"/>
    </xf>
    <xf borderId="0" fillId="0" fontId="12" numFmtId="165" xfId="0" applyAlignment="1" applyFont="1" applyNumberFormat="1">
      <alignment horizontal="right" vertical="bottom"/>
    </xf>
    <xf borderId="0" fillId="0" fontId="14" numFmtId="0" xfId="0" applyAlignment="1" applyFont="1">
      <alignment shrinkToFit="0" vertical="bottom" wrapText="1"/>
    </xf>
    <xf borderId="0" fillId="0" fontId="15" numFmtId="0" xfId="0" applyFont="1"/>
    <xf borderId="0" fillId="0" fontId="15" numFmtId="165" xfId="0" applyFont="1" applyNumberFormat="1"/>
    <xf borderId="0" fillId="0" fontId="12" numFmtId="165" xfId="0" applyAlignment="1" applyFont="1" applyNumberFormat="1">
      <alignment vertical="bottom"/>
    </xf>
    <xf borderId="0" fillId="3" fontId="13" numFmtId="164" xfId="0" applyAlignment="1" applyFont="1" applyNumberFormat="1">
      <alignment vertical="bottom"/>
    </xf>
    <xf borderId="0" fillId="5" fontId="13" numFmtId="0" xfId="0" applyAlignment="1" applyFill="1" applyFont="1">
      <alignment horizontal="right" shrinkToFit="0" vertical="bottom" wrapText="1"/>
    </xf>
    <xf borderId="0" fillId="0" fontId="1" numFmtId="0" xfId="0" applyAlignment="1" applyFont="1">
      <alignment horizontal="right"/>
    </xf>
    <xf borderId="2" fillId="3" fontId="1" numFmtId="0" xfId="0" applyBorder="1" applyFont="1"/>
    <xf borderId="2" fillId="3" fontId="1" numFmtId="166" xfId="0" applyAlignment="1" applyBorder="1" applyFont="1" applyNumberFormat="1">
      <alignment readingOrder="0"/>
    </xf>
    <xf borderId="0" fillId="0" fontId="1" numFmtId="167" xfId="0" applyFont="1" applyNumberFormat="1"/>
    <xf borderId="0" fillId="0" fontId="2" numFmtId="166" xfId="0" applyFont="1" applyNumberFormat="1"/>
    <xf borderId="0" fillId="0" fontId="3" numFmtId="0" xfId="0" applyAlignment="1" applyFont="1">
      <alignment horizontal="left"/>
    </xf>
    <xf borderId="0" fillId="0" fontId="2" numFmtId="167" xfId="0" applyFont="1" applyNumberFormat="1"/>
    <xf borderId="0" fillId="0" fontId="15" numFmtId="10" xfId="0" applyFont="1" applyNumberFormat="1"/>
    <xf borderId="0" fillId="0" fontId="2" numFmtId="0" xfId="0" applyAlignment="1" applyFont="1">
      <alignment horizontal="right"/>
    </xf>
    <xf borderId="0" fillId="0" fontId="11" numFmtId="167" xfId="0" applyAlignment="1" applyFont="1" applyNumberFormat="1">
      <alignment horizontal="right"/>
    </xf>
    <xf borderId="0" fillId="0" fontId="2" numFmtId="3" xfId="0" applyFont="1" applyNumberFormat="1"/>
    <xf borderId="1" fillId="2" fontId="1" numFmtId="0" xfId="0" applyAlignment="1" applyBorder="1" applyFont="1">
      <alignment horizontal="left" shrinkToFit="0" wrapText="1"/>
    </xf>
    <xf borderId="5" fillId="6" fontId="1" numFmtId="167" xfId="0" applyAlignment="1" applyBorder="1" applyFill="1" applyFont="1" applyNumberFormat="1">
      <alignment horizontal="center" shrinkToFit="0" wrapText="1"/>
    </xf>
    <xf borderId="6" fillId="6" fontId="1" numFmtId="0" xfId="0" applyAlignment="1" applyBorder="1" applyFont="1">
      <alignment horizontal="center" shrinkToFit="0" wrapText="1"/>
    </xf>
    <xf borderId="7" fillId="6" fontId="1" numFmtId="0" xfId="0" applyAlignment="1" applyBorder="1" applyFont="1">
      <alignment horizontal="center" shrinkToFit="0" wrapText="1"/>
    </xf>
    <xf borderId="1" fillId="6" fontId="2" numFmtId="0" xfId="0" applyAlignment="1" applyBorder="1" applyFont="1">
      <alignment horizontal="center" shrinkToFit="0" wrapText="1"/>
    </xf>
    <xf borderId="8" fillId="6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9" fillId="6" fontId="1" numFmtId="0" xfId="0" applyAlignment="1" applyBorder="1" applyFont="1">
      <alignment horizontal="left"/>
    </xf>
    <xf borderId="9" fillId="0" fontId="1" numFmtId="167" xfId="0" applyAlignment="1" applyBorder="1" applyFont="1" applyNumberFormat="1">
      <alignment horizontal="center"/>
    </xf>
    <xf borderId="5" fillId="0" fontId="1" numFmtId="16" xfId="0" applyAlignment="1" applyBorder="1" applyFont="1" applyNumberFormat="1">
      <alignment horizontal="center"/>
    </xf>
    <xf borderId="10" fillId="0" fontId="1" numFmtId="16" xfId="0" applyAlignment="1" applyBorder="1" applyFont="1" applyNumberFormat="1">
      <alignment horizontal="center"/>
    </xf>
    <xf borderId="11" fillId="0" fontId="1" numFmtId="16" xfId="0" applyAlignment="1" applyBorder="1" applyFont="1" applyNumberFormat="1">
      <alignment horizontal="center"/>
    </xf>
    <xf borderId="12" fillId="6" fontId="2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4" fillId="0" fontId="2" numFmtId="0" xfId="0" applyAlignment="1" applyBorder="1" applyFont="1">
      <alignment horizontal="left"/>
    </xf>
    <xf borderId="14" fillId="0" fontId="2" numFmtId="167" xfId="0" applyAlignment="1" applyBorder="1" applyFont="1" applyNumberFormat="1">
      <alignment horizontal="center"/>
    </xf>
    <xf borderId="5" fillId="0" fontId="2" numFmtId="167" xfId="0" applyAlignment="1" applyBorder="1" applyFont="1" applyNumberFormat="1">
      <alignment horizontal="center"/>
    </xf>
    <xf borderId="10" fillId="0" fontId="2" numFmtId="167" xfId="0" applyAlignment="1" applyBorder="1" applyFont="1" applyNumberFormat="1">
      <alignment horizontal="center"/>
    </xf>
    <xf borderId="11" fillId="0" fontId="2" numFmtId="167" xfId="0" applyAlignment="1" applyBorder="1" applyFont="1" applyNumberFormat="1">
      <alignment horizontal="center"/>
    </xf>
    <xf borderId="15" fillId="6" fontId="2" numFmtId="167" xfId="0" applyAlignment="1" applyBorder="1" applyFont="1" applyNumberFormat="1">
      <alignment horizontal="center"/>
    </xf>
    <xf borderId="16" fillId="0" fontId="1" numFmtId="167" xfId="0" applyAlignment="1" applyBorder="1" applyFont="1" applyNumberFormat="1">
      <alignment horizontal="center"/>
    </xf>
    <xf borderId="0" fillId="0" fontId="2" numFmtId="167" xfId="0" applyAlignment="1" applyFont="1" applyNumberFormat="1">
      <alignment horizontal="center"/>
    </xf>
    <xf borderId="16" fillId="0" fontId="2" numFmtId="167" xfId="0" applyAlignment="1" applyBorder="1" applyFont="1" applyNumberFormat="1">
      <alignment horizontal="center"/>
    </xf>
    <xf borderId="14" fillId="0" fontId="2" numFmtId="0" xfId="0" applyAlignment="1" applyBorder="1" applyFont="1">
      <alignment horizontal="center"/>
    </xf>
    <xf borderId="17" fillId="0" fontId="2" numFmtId="0" xfId="0" applyAlignment="1" applyBorder="1" applyFont="1">
      <alignment horizontal="left"/>
    </xf>
    <xf borderId="17" fillId="0" fontId="1" numFmtId="167" xfId="0" applyAlignment="1" applyBorder="1" applyFont="1" applyNumberFormat="1">
      <alignment horizontal="center"/>
    </xf>
    <xf borderId="4" fillId="0" fontId="1" numFmtId="167" xfId="0" applyAlignment="1" applyBorder="1" applyFont="1" applyNumberFormat="1">
      <alignment horizontal="center"/>
    </xf>
    <xf borderId="18" fillId="0" fontId="1" numFmtId="167" xfId="0" applyAlignment="1" applyBorder="1" applyFont="1" applyNumberFormat="1">
      <alignment horizontal="center"/>
    </xf>
    <xf borderId="14" fillId="6" fontId="2" numFmtId="167" xfId="0" applyAlignment="1" applyBorder="1" applyFont="1" applyNumberFormat="1">
      <alignment horizontal="center"/>
    </xf>
    <xf borderId="19" fillId="6" fontId="2" numFmtId="168" xfId="0" applyAlignment="1" applyBorder="1" applyFont="1" applyNumberFormat="1">
      <alignment horizontal="center"/>
    </xf>
    <xf borderId="20" fillId="6" fontId="2" numFmtId="167" xfId="0" applyAlignment="1" applyBorder="1" applyFont="1" applyNumberFormat="1">
      <alignment horizontal="center"/>
    </xf>
    <xf borderId="21" fillId="6" fontId="2" numFmtId="167" xfId="0" applyAlignment="1" applyBorder="1" applyFont="1" applyNumberFormat="1">
      <alignment horizontal="center"/>
    </xf>
    <xf borderId="12" fillId="6" fontId="2" numFmtId="167" xfId="0" applyAlignment="1" applyBorder="1" applyFont="1" applyNumberFormat="1">
      <alignment horizontal="center"/>
    </xf>
    <xf borderId="7" fillId="6" fontId="1" numFmtId="167" xfId="0" applyAlignment="1" applyBorder="1" applyFont="1" applyNumberFormat="1">
      <alignment horizontal="center"/>
    </xf>
    <xf borderId="5" fillId="0" fontId="2" numFmtId="0" xfId="0" applyAlignment="1" applyBorder="1" applyFont="1">
      <alignment horizontal="left"/>
    </xf>
    <xf borderId="0" fillId="0" fontId="1" numFmtId="167" xfId="0" applyAlignment="1" applyFont="1" applyNumberFormat="1">
      <alignment horizontal="center"/>
    </xf>
    <xf borderId="22" fillId="6" fontId="2" numFmtId="0" xfId="0" applyAlignment="1" applyBorder="1" applyFont="1">
      <alignment horizontal="center"/>
    </xf>
    <xf borderId="14" fillId="0" fontId="2" numFmtId="0" xfId="0" applyBorder="1" applyFont="1"/>
    <xf borderId="14" fillId="0" fontId="2" numFmtId="0" xfId="0" applyAlignment="1" applyBorder="1" applyFont="1">
      <alignment shrinkToFit="0" vertical="bottom" wrapText="0"/>
    </xf>
    <xf borderId="17" fillId="0" fontId="2" numFmtId="167" xfId="0" applyAlignment="1" applyBorder="1" applyFont="1" applyNumberFormat="1">
      <alignment horizontal="center"/>
    </xf>
    <xf borderId="4" fillId="0" fontId="2" numFmtId="167" xfId="0" applyAlignment="1" applyBorder="1" applyFont="1" applyNumberFormat="1">
      <alignment horizontal="center"/>
    </xf>
    <xf borderId="18" fillId="0" fontId="2" numFmtId="167" xfId="0" applyAlignment="1" applyBorder="1" applyFont="1" applyNumberFormat="1">
      <alignment horizontal="center"/>
    </xf>
    <xf borderId="9" fillId="6" fontId="2" numFmtId="167" xfId="0" applyAlignment="1" applyBorder="1" applyFont="1" applyNumberFormat="1">
      <alignment horizontal="center"/>
    </xf>
    <xf borderId="23" fillId="6" fontId="2" numFmtId="167" xfId="0" applyAlignment="1" applyBorder="1" applyFont="1" applyNumberFormat="1">
      <alignment horizontal="center"/>
    </xf>
    <xf borderId="24" fillId="6" fontId="2" numFmtId="167" xfId="0" applyAlignment="1" applyBorder="1" applyFont="1" applyNumberFormat="1">
      <alignment horizontal="center"/>
    </xf>
    <xf borderId="25" fillId="6" fontId="2" numFmtId="167" xfId="0" applyAlignment="1" applyBorder="1" applyFont="1" applyNumberFormat="1">
      <alignment horizontal="center"/>
    </xf>
    <xf borderId="6" fillId="6" fontId="1" numFmtId="167" xfId="0" applyAlignment="1" applyBorder="1" applyFont="1" applyNumberFormat="1">
      <alignment horizontal="center"/>
    </xf>
    <xf borderId="26" fillId="0" fontId="2" numFmtId="0" xfId="0" applyAlignment="1" applyBorder="1" applyFont="1">
      <alignment horizontal="left"/>
    </xf>
    <xf borderId="26" fillId="0" fontId="2" numFmtId="167" xfId="0" applyAlignment="1" applyBorder="1" applyFont="1" applyNumberFormat="1">
      <alignment horizontal="center"/>
    </xf>
    <xf borderId="10" fillId="0" fontId="1" numFmtId="167" xfId="0" applyAlignment="1" applyBorder="1" applyFont="1" applyNumberFormat="1">
      <alignment horizontal="center"/>
    </xf>
    <xf borderId="27" fillId="0" fontId="2" numFmtId="0" xfId="0" applyAlignment="1" applyBorder="1" applyFont="1">
      <alignment horizontal="left"/>
    </xf>
    <xf borderId="27" fillId="0" fontId="2" numFmtId="167" xfId="0" applyAlignment="1" applyBorder="1" applyFont="1" applyNumberFormat="1">
      <alignment horizontal="center"/>
    </xf>
    <xf borderId="26" fillId="0" fontId="1" numFmtId="167" xfId="0" applyAlignment="1" applyBorder="1" applyFont="1" applyNumberFormat="1">
      <alignment horizontal="center"/>
    </xf>
    <xf borderId="27" fillId="0" fontId="1" numFmtId="167" xfId="0" applyAlignment="1" applyBorder="1" applyFont="1" applyNumberFormat="1">
      <alignment horizontal="center"/>
    </xf>
    <xf borderId="28" fillId="6" fontId="2" numFmtId="167" xfId="0" applyAlignment="1" applyBorder="1" applyFont="1" applyNumberFormat="1">
      <alignment horizontal="center"/>
    </xf>
    <xf borderId="28" fillId="6" fontId="2" numFmtId="0" xfId="0" applyAlignment="1" applyBorder="1" applyFont="1">
      <alignment horizontal="center"/>
    </xf>
    <xf borderId="1" fillId="2" fontId="1" numFmtId="169" xfId="0" applyAlignment="1" applyBorder="1" applyFont="1" applyNumberFormat="1">
      <alignment horizontal="left"/>
    </xf>
    <xf borderId="2" fillId="2" fontId="2" numFmtId="169" xfId="0" applyBorder="1" applyFont="1" applyNumberFormat="1"/>
    <xf borderId="0" fillId="0" fontId="2" numFmtId="169" xfId="0" applyFont="1" applyNumberFormat="1"/>
    <xf borderId="0" fillId="0" fontId="1" numFmtId="169" xfId="0" applyFont="1" applyNumberFormat="1"/>
    <xf borderId="29" fillId="7" fontId="1" numFmtId="169" xfId="0" applyBorder="1" applyFill="1" applyFont="1" applyNumberFormat="1"/>
    <xf borderId="30" fillId="7" fontId="1" numFmtId="169" xfId="0" applyBorder="1" applyFont="1" applyNumberFormat="1"/>
    <xf borderId="31" fillId="7" fontId="1" numFmtId="169" xfId="0" applyAlignment="1" applyBorder="1" applyFont="1" applyNumberFormat="1">
      <alignment horizontal="center"/>
    </xf>
    <xf borderId="32" fillId="0" fontId="2" numFmtId="169" xfId="0" applyBorder="1" applyFont="1" applyNumberFormat="1"/>
    <xf borderId="33" fillId="0" fontId="2" numFmtId="169" xfId="0" applyBorder="1" applyFont="1" applyNumberFormat="1"/>
    <xf borderId="34" fillId="0" fontId="2" numFmtId="169" xfId="0" applyBorder="1" applyFont="1" applyNumberFormat="1"/>
    <xf borderId="35" fillId="7" fontId="1" numFmtId="169" xfId="0" applyBorder="1" applyFont="1" applyNumberFormat="1"/>
    <xf borderId="36" fillId="7" fontId="1" numFmtId="169" xfId="0" applyBorder="1" applyFont="1" applyNumberFormat="1"/>
    <xf borderId="34" fillId="7" fontId="1" numFmtId="169" xfId="0" applyBorder="1" applyFont="1" applyNumberFormat="1"/>
    <xf borderId="14" fillId="0" fontId="2" numFmtId="169" xfId="0" applyBorder="1" applyFont="1" applyNumberFormat="1"/>
    <xf borderId="37" fillId="0" fontId="2" numFmtId="169" xfId="0" applyBorder="1" applyFont="1" applyNumberFormat="1"/>
    <xf borderId="38" fillId="7" fontId="1" numFmtId="169" xfId="0" applyBorder="1" applyFont="1" applyNumberFormat="1"/>
    <xf borderId="39" fillId="7" fontId="1" numFmtId="169" xfId="0" applyBorder="1" applyFont="1" applyNumberFormat="1"/>
    <xf borderId="40" fillId="7" fontId="1" numFmtId="169" xfId="0" applyBorder="1" applyFont="1" applyNumberFormat="1"/>
    <xf borderId="14" fillId="4" fontId="2" numFmtId="169" xfId="0" applyBorder="1" applyFont="1" applyNumberFormat="1"/>
    <xf borderId="0" fillId="0" fontId="15" numFmtId="169" xfId="0" applyFont="1" applyNumberFormat="1"/>
    <xf borderId="41" fillId="7" fontId="1" numFmtId="169" xfId="0" applyBorder="1" applyFont="1" applyNumberFormat="1"/>
    <xf borderId="42" fillId="7" fontId="1" numFmtId="169" xfId="0" applyBorder="1" applyFont="1" applyNumberFormat="1"/>
    <xf borderId="43" fillId="7" fontId="1" numFmtId="169" xfId="0" applyBorder="1" applyFont="1" applyNumberFormat="1"/>
    <xf borderId="29" fillId="7" fontId="1" numFmtId="0" xfId="0" applyBorder="1" applyFont="1"/>
    <xf borderId="30" fillId="7" fontId="1" numFmtId="0" xfId="0" applyAlignment="1" applyBorder="1" applyFont="1">
      <alignment horizontal="center"/>
    </xf>
    <xf borderId="31" fillId="7" fontId="1" numFmtId="0" xfId="0" applyAlignment="1" applyBorder="1" applyFont="1">
      <alignment horizontal="center"/>
    </xf>
    <xf borderId="32" fillId="0" fontId="2" numFmtId="0" xfId="0" applyBorder="1" applyFont="1"/>
    <xf borderId="35" fillId="7" fontId="1" numFmtId="0" xfId="0" applyBorder="1" applyFont="1"/>
    <xf borderId="0" fillId="0" fontId="2" numFmtId="170" xfId="0" applyFont="1" applyNumberFormat="1"/>
    <xf borderId="37" fillId="0" fontId="2" numFmtId="170" xfId="0" applyBorder="1" applyFont="1" applyNumberFormat="1"/>
    <xf borderId="38" fillId="7" fontId="1" numFmtId="0" xfId="0" applyBorder="1" applyFont="1"/>
    <xf borderId="39" fillId="7" fontId="1" numFmtId="170" xfId="0" applyBorder="1" applyFont="1" applyNumberFormat="1"/>
    <xf borderId="40" fillId="7" fontId="1" numFmtId="170" xfId="0" applyBorder="1" applyFont="1" applyNumberFormat="1"/>
    <xf borderId="36" fillId="7" fontId="1" numFmtId="170" xfId="0" applyBorder="1" applyFont="1" applyNumberFormat="1"/>
    <xf borderId="34" fillId="7" fontId="1" numFmtId="170" xfId="0" applyBorder="1" applyFont="1" applyNumberFormat="1"/>
    <xf borderId="41" fillId="7" fontId="1" numFmtId="0" xfId="0" applyBorder="1" applyFont="1"/>
    <xf borderId="42" fillId="7" fontId="1" numFmtId="170" xfId="0" applyBorder="1" applyFont="1" applyNumberFormat="1"/>
    <xf borderId="43" fillId="7" fontId="1" numFmtId="170" xfId="0" applyBorder="1" applyFont="1" applyNumberFormat="1"/>
    <xf borderId="30" fillId="7" fontId="1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2</xdr:row>
      <xdr:rowOff>0</xdr:rowOff>
    </xdr:from>
    <xdr:ext cx="6553200" cy="98774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</xdr:row>
      <xdr:rowOff>9525</xdr:rowOff>
    </xdr:from>
    <xdr:ext cx="6772275" cy="9877425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42</xdr:row>
      <xdr:rowOff>0</xdr:rowOff>
    </xdr:from>
    <xdr:ext cx="6553200" cy="945832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42</xdr:row>
      <xdr:rowOff>0</xdr:rowOff>
    </xdr:from>
    <xdr:ext cx="6772275" cy="945832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bob@friesla.com" TargetMode="External"/><Relationship Id="rId2" Type="http://schemas.openxmlformats.org/officeDocument/2006/relationships/hyperlink" Target="http://www.mobileprocessingplant.com/" TargetMode="External"/><Relationship Id="rId3" Type="http://schemas.openxmlformats.org/officeDocument/2006/relationships/hyperlink" Target="mailto:mobileprocessing10@gmai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16.14"/>
    <col customWidth="1" min="3" max="3" width="21.71"/>
    <col customWidth="1" min="4" max="5" width="14.0"/>
    <col customWidth="1" min="6" max="6" width="16.0"/>
    <col customWidth="1" min="7" max="7" width="14.0"/>
    <col customWidth="1" min="8" max="8" width="10.86"/>
    <col customWidth="1" min="9" max="27" width="10.71"/>
  </cols>
  <sheetData>
    <row r="1" ht="15.75" customHeight="1">
      <c r="A1" s="1" t="s">
        <v>0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ht="15.75" customHeight="1">
      <c r="A3" s="4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ht="15.75" customHeight="1">
      <c r="A4" s="3" t="s">
        <v>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ht="15.75" customHeight="1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ht="15.75" customHeight="1">
      <c r="A6" s="3" t="s">
        <v>3</v>
      </c>
      <c r="B6" s="6" t="s">
        <v>4</v>
      </c>
      <c r="C6" s="3"/>
      <c r="D6" s="3"/>
      <c r="E6" s="3" t="s">
        <v>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ht="15.75" customHeight="1">
      <c r="A7" s="3"/>
      <c r="B7" s="3" t="s">
        <v>6</v>
      </c>
      <c r="C7" s="3"/>
      <c r="D7" s="3"/>
      <c r="E7" s="3" t="s">
        <v>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ht="15.75" customHeight="1">
      <c r="A8" s="3"/>
      <c r="B8" s="7" t="s">
        <v>8</v>
      </c>
      <c r="C8" s="3"/>
      <c r="D8" s="3"/>
      <c r="E8" s="3" t="s">
        <v>9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ht="15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ht="15.75" customHeight="1">
      <c r="A10" s="8"/>
      <c r="B10" s="9"/>
      <c r="C10" s="9"/>
      <c r="D10" s="9"/>
      <c r="E10" s="10" t="s">
        <v>10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5.75" customHeight="1">
      <c r="A11" s="6"/>
      <c r="B11" s="3"/>
      <c r="C11" s="3"/>
      <c r="D11" s="3"/>
      <c r="E11" s="11" t="s">
        <v>11</v>
      </c>
      <c r="F11" s="1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ht="15.75" customHeight="1">
      <c r="A12" s="6" t="s">
        <v>12</v>
      </c>
      <c r="B12" s="3"/>
      <c r="C12" s="3"/>
      <c r="D12" s="3"/>
      <c r="E12" s="3" t="s">
        <v>13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ht="15.75" customHeight="1">
      <c r="A13" s="3" t="s">
        <v>14</v>
      </c>
      <c r="B13" s="3"/>
      <c r="C13" s="3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ht="15.75" customHeight="1">
      <c r="A14" s="3" t="s">
        <v>16</v>
      </c>
      <c r="B14" s="3"/>
      <c r="C14" s="13">
        <v>433000.0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ht="15.75" customHeight="1">
      <c r="A15" s="3"/>
      <c r="B15" s="3"/>
      <c r="C15" s="1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ht="15.75" customHeight="1">
      <c r="A16" s="3" t="s">
        <v>17</v>
      </c>
      <c r="B16" s="3"/>
      <c r="C16" s="12">
        <f>C14</f>
        <v>433000</v>
      </c>
      <c r="D16" s="3"/>
      <c r="E16" s="3"/>
      <c r="F16" s="3"/>
      <c r="G16" s="3"/>
      <c r="H16" s="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ht="15.75" customHeight="1">
      <c r="A17" s="3" t="s">
        <v>18</v>
      </c>
      <c r="B17" s="3"/>
      <c r="C17" s="12">
        <v>100000.0</v>
      </c>
      <c r="D17" s="3"/>
      <c r="E17" s="3"/>
      <c r="F17" s="3"/>
      <c r="G17" s="3"/>
      <c r="H17" s="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ht="15.75" customHeight="1">
      <c r="A18" s="3" t="s">
        <v>19</v>
      </c>
      <c r="B18" s="3"/>
      <c r="C18" s="12">
        <v>5000.0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ht="15.75" customHeight="1">
      <c r="A19" s="3" t="s">
        <v>20</v>
      </c>
      <c r="B19" s="3"/>
      <c r="C19" s="12">
        <v>5000.0</v>
      </c>
      <c r="D19" s="3"/>
      <c r="E19" s="3"/>
      <c r="F19" s="3"/>
      <c r="G19" s="3"/>
      <c r="H19" s="10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ht="15.75" customHeight="1">
      <c r="A20" s="14" t="s">
        <v>21</v>
      </c>
      <c r="B20" s="14"/>
      <c r="C20" s="15">
        <v>5000.0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ht="15.75" customHeight="1">
      <c r="A21" s="10" t="s">
        <v>22</v>
      </c>
      <c r="B21" s="10"/>
      <c r="C21" s="16">
        <f>SUM(C16:C20)</f>
        <v>548000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ht="15.75" customHeight="1">
      <c r="A22" s="6"/>
      <c r="B22" s="3"/>
      <c r="C22" s="12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ht="15.75" customHeight="1">
      <c r="A23" s="3" t="s">
        <v>23</v>
      </c>
      <c r="B23" s="3"/>
      <c r="C23" s="17">
        <v>50000.0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ht="15.75" customHeight="1">
      <c r="A24" s="3"/>
      <c r="B24" s="18" t="s">
        <v>24</v>
      </c>
      <c r="C24" s="13">
        <f>C21+C23</f>
        <v>598000</v>
      </c>
      <c r="D24" s="19"/>
      <c r="E24" s="20"/>
      <c r="F24" s="20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ht="15.75" customHeight="1">
      <c r="A25" s="3"/>
      <c r="B25" s="3"/>
      <c r="C25" s="3"/>
      <c r="D25" s="3"/>
      <c r="E25" s="3"/>
      <c r="F25" s="3"/>
      <c r="G25" s="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ht="15.75" customHeight="1">
      <c r="A26" s="3" t="s">
        <v>25</v>
      </c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ht="15.75" customHeight="1">
      <c r="A27" s="3" t="s">
        <v>26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ht="15.75" customHeight="1">
      <c r="A28" s="3" t="s">
        <v>27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ht="15.75" customHeight="1">
      <c r="A44" s="5" t="s">
        <v>28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ht="15.75" customHeight="1">
      <c r="A45" s="21" t="s">
        <v>29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ht="15.75" customHeight="1">
      <c r="A47" s="6" t="s">
        <v>30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ht="15.75" customHeight="1">
      <c r="A48" s="6" t="s">
        <v>31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ht="15.75" customHeight="1">
      <c r="A49" s="22" t="s">
        <v>32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ht="15.75" customHeight="1">
      <c r="A50" s="7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ht="15.75" customHeight="1">
      <c r="A51" s="8"/>
      <c r="B51" s="9"/>
      <c r="C51" s="9"/>
      <c r="D51" s="9"/>
      <c r="E51" s="23" t="s">
        <v>33</v>
      </c>
      <c r="F51" s="23" t="s">
        <v>34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ht="15.75" customHeight="1">
      <c r="A52" s="6" t="s">
        <v>35</v>
      </c>
      <c r="B52" s="3"/>
      <c r="C52" s="3"/>
      <c r="D52" s="3"/>
      <c r="E52" s="24">
        <v>10.0</v>
      </c>
      <c r="F52" s="25">
        <v>175000.0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ht="15.75" customHeight="1">
      <c r="A53" s="6" t="s">
        <v>12</v>
      </c>
      <c r="B53" s="3"/>
      <c r="C53" s="3"/>
      <c r="D53" s="3"/>
      <c r="E53" s="24">
        <v>22.0</v>
      </c>
      <c r="F53" s="26">
        <v>200000.0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ht="15.75" customHeight="1">
      <c r="A56" s="27" t="s">
        <v>36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ht="15.75" customHeight="1">
      <c r="A57" s="6" t="s">
        <v>37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ht="15.75" customHeight="1">
      <c r="A58" s="3" t="s">
        <v>38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ht="15.75" customHeight="1">
      <c r="A59" s="6" t="s">
        <v>39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ht="15.75" customHeight="1">
      <c r="A60" s="6" t="s">
        <v>40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ht="15.75" customHeight="1">
      <c r="A61" s="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ht="15.75" customHeight="1">
      <c r="A62" s="28" t="s">
        <v>41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ht="15.75" customHeight="1">
      <c r="A63" s="29" t="s">
        <v>42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ht="15.75" customHeight="1">
      <c r="A65" s="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</sheetData>
  <hyperlinks>
    <hyperlink r:id="rId1" ref="B8"/>
    <hyperlink r:id="rId2" ref="A45"/>
    <hyperlink r:id="rId3" ref="A49"/>
  </hyperlinks>
  <printOptions/>
  <pageMargins bottom="0.75" footer="0.0" header="0.0" left="0.7" right="0.7" top="0.75"/>
  <pageSetup orientation="landscape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0.0"/>
    <col customWidth="1" min="5" max="5" width="44.14"/>
    <col customWidth="1" min="6" max="6" width="19.86"/>
  </cols>
  <sheetData>
    <row r="1">
      <c r="A1" s="30" t="s">
        <v>43</v>
      </c>
      <c r="B1" s="31"/>
    </row>
    <row r="2">
      <c r="A2" s="32" t="s">
        <v>44</v>
      </c>
      <c r="B2" s="33">
        <v>10.0</v>
      </c>
      <c r="E2" s="34" t="s">
        <v>45</v>
      </c>
      <c r="F2" s="34"/>
      <c r="G2" s="34"/>
      <c r="H2" s="35"/>
      <c r="I2" s="35"/>
      <c r="J2" s="35"/>
      <c r="K2" s="35"/>
    </row>
    <row r="3">
      <c r="A3" s="32" t="s">
        <v>46</v>
      </c>
      <c r="B3" s="33">
        <v>100.0</v>
      </c>
      <c r="E3" s="34" t="s">
        <v>47</v>
      </c>
      <c r="F3" s="34" t="s">
        <v>48</v>
      </c>
      <c r="G3" s="34" t="s">
        <v>49</v>
      </c>
      <c r="H3" s="34" t="s">
        <v>50</v>
      </c>
      <c r="I3" s="34"/>
      <c r="J3" s="35"/>
      <c r="K3" s="35"/>
    </row>
    <row r="4">
      <c r="A4" s="32" t="s">
        <v>51</v>
      </c>
      <c r="B4" s="33">
        <f>B2*B3</f>
        <v>1000</v>
      </c>
      <c r="E4" s="35" t="s">
        <v>52</v>
      </c>
      <c r="F4" s="36">
        <v>0.153</v>
      </c>
      <c r="G4" s="37">
        <f>F4*B14</f>
        <v>12729.6</v>
      </c>
      <c r="H4" s="37">
        <f>F4*B15</f>
        <v>9547.2</v>
      </c>
      <c r="I4" s="37"/>
      <c r="J4" s="38"/>
      <c r="K4" s="35"/>
    </row>
    <row r="5">
      <c r="A5" s="32" t="s">
        <v>53</v>
      </c>
      <c r="B5" s="33">
        <v>650.0</v>
      </c>
      <c r="E5" s="35" t="s">
        <v>54</v>
      </c>
      <c r="F5" s="36">
        <v>0.024</v>
      </c>
      <c r="G5" s="37">
        <f>F5*B14</f>
        <v>1996.8</v>
      </c>
      <c r="H5" s="37">
        <f>F5*B15</f>
        <v>1497.6</v>
      </c>
      <c r="I5" s="37"/>
      <c r="J5" s="38"/>
      <c r="K5" s="35"/>
    </row>
    <row r="6">
      <c r="A6" s="35"/>
      <c r="B6" s="39"/>
      <c r="E6" s="35" t="s">
        <v>55</v>
      </c>
      <c r="F6" s="36">
        <v>0.058</v>
      </c>
      <c r="G6" s="37">
        <f>F6*B14</f>
        <v>4825.6</v>
      </c>
      <c r="H6" s="37">
        <f>F6*B15</f>
        <v>3619.2</v>
      </c>
      <c r="I6" s="37"/>
      <c r="J6" s="38"/>
      <c r="K6" s="35"/>
    </row>
    <row r="7">
      <c r="A7" s="34" t="s">
        <v>56</v>
      </c>
      <c r="B7" s="39"/>
      <c r="E7" s="35" t="s">
        <v>57</v>
      </c>
      <c r="F7" s="40" t="s">
        <v>58</v>
      </c>
      <c r="G7" s="37">
        <f>320*4</f>
        <v>1280</v>
      </c>
      <c r="H7" s="38"/>
      <c r="I7" s="38"/>
      <c r="J7" s="38"/>
      <c r="K7" s="35"/>
    </row>
    <row r="8">
      <c r="A8" s="32" t="s">
        <v>59</v>
      </c>
      <c r="B8" s="41">
        <f>B4*150</f>
        <v>150000</v>
      </c>
      <c r="E8" s="35" t="s">
        <v>60</v>
      </c>
      <c r="F8" s="40" t="s">
        <v>61</v>
      </c>
      <c r="G8" s="38"/>
      <c r="H8" s="37">
        <f>240*4</f>
        <v>960</v>
      </c>
      <c r="I8" s="37"/>
      <c r="J8" s="38"/>
      <c r="K8" s="35"/>
    </row>
    <row r="9">
      <c r="A9" s="32" t="s">
        <v>62</v>
      </c>
      <c r="B9" s="41">
        <f>B4*25</f>
        <v>25000</v>
      </c>
      <c r="E9" s="42" t="s">
        <v>63</v>
      </c>
      <c r="F9" s="43" t="s">
        <v>64</v>
      </c>
      <c r="G9" s="44">
        <f t="shared" ref="G9:H9" si="1">20*100</f>
        <v>2000</v>
      </c>
      <c r="H9" s="44">
        <f t="shared" si="1"/>
        <v>2000</v>
      </c>
      <c r="I9" s="37"/>
      <c r="J9" s="38"/>
      <c r="K9" s="35"/>
    </row>
    <row r="10">
      <c r="A10" s="45" t="s">
        <v>65</v>
      </c>
      <c r="B10" s="46">
        <f>SUM(B8:B9)</f>
        <v>175000</v>
      </c>
      <c r="E10" s="47" t="s">
        <v>22</v>
      </c>
      <c r="F10" s="35"/>
      <c r="G10" s="38">
        <f t="shared" ref="G10:H10" si="2">SUM(G4:G9)</f>
        <v>22832</v>
      </c>
      <c r="H10" s="38">
        <f t="shared" si="2"/>
        <v>17624</v>
      </c>
      <c r="I10" s="35"/>
      <c r="J10" s="35"/>
      <c r="K10" s="35"/>
    </row>
    <row r="11">
      <c r="A11" s="35"/>
      <c r="E11" s="47"/>
      <c r="F11" s="35"/>
      <c r="G11" s="37"/>
      <c r="H11" s="37"/>
      <c r="I11" s="37"/>
      <c r="J11" s="48"/>
      <c r="K11" s="35"/>
    </row>
    <row r="12">
      <c r="A12" s="35" t="s">
        <v>66</v>
      </c>
      <c r="E12" s="35"/>
      <c r="F12" s="35"/>
      <c r="G12" s="35"/>
      <c r="H12" s="35"/>
      <c r="I12" s="35"/>
      <c r="J12" s="35"/>
      <c r="K12" s="35"/>
    </row>
    <row r="13">
      <c r="A13" s="49" t="s">
        <v>67</v>
      </c>
      <c r="E13" s="35"/>
      <c r="F13" s="35"/>
      <c r="G13" s="35"/>
      <c r="H13" s="35"/>
      <c r="I13" s="35"/>
      <c r="J13" s="35"/>
      <c r="K13" s="35"/>
    </row>
    <row r="14">
      <c r="A14" s="32" t="s">
        <v>68</v>
      </c>
      <c r="B14" s="41">
        <v>83200.0</v>
      </c>
      <c r="C14" s="50" t="s">
        <v>69</v>
      </c>
      <c r="D14" s="51"/>
      <c r="E14" s="34"/>
      <c r="F14" s="52">
        <f>40*2080</f>
        <v>83200</v>
      </c>
      <c r="G14" s="34"/>
      <c r="H14" s="35"/>
      <c r="I14" s="35"/>
      <c r="J14" s="35"/>
      <c r="K14" s="35"/>
    </row>
    <row r="15">
      <c r="A15" s="32" t="s">
        <v>70</v>
      </c>
      <c r="B15" s="41">
        <v>62400.0</v>
      </c>
      <c r="C15" s="50" t="s">
        <v>69</v>
      </c>
      <c r="E15" s="34"/>
      <c r="F15" s="52">
        <f>30*2080</f>
        <v>62400</v>
      </c>
      <c r="G15" s="34"/>
      <c r="H15" s="34"/>
      <c r="I15" s="34"/>
      <c r="J15" s="35"/>
      <c r="K15" s="35"/>
    </row>
    <row r="16">
      <c r="A16" s="32"/>
      <c r="B16" s="41"/>
      <c r="E16" s="35"/>
      <c r="F16" s="36"/>
      <c r="G16" s="37"/>
      <c r="H16" s="37"/>
      <c r="I16" s="37"/>
      <c r="J16" s="38"/>
      <c r="K16" s="35"/>
    </row>
    <row r="17">
      <c r="A17" s="32" t="s">
        <v>71</v>
      </c>
      <c r="B17" s="41">
        <f>G10+H10</f>
        <v>40456</v>
      </c>
      <c r="E17" s="35"/>
      <c r="F17" s="36"/>
      <c r="G17" s="37"/>
      <c r="H17" s="37"/>
      <c r="I17" s="37"/>
      <c r="J17" s="38"/>
      <c r="K17" s="35"/>
    </row>
    <row r="18">
      <c r="A18" s="32" t="s">
        <v>72</v>
      </c>
      <c r="B18" s="53" t="s">
        <v>73</v>
      </c>
      <c r="E18" s="35"/>
      <c r="F18" s="36"/>
      <c r="G18" s="37"/>
      <c r="H18" s="37"/>
      <c r="I18" s="37"/>
      <c r="J18" s="38"/>
      <c r="K18" s="35"/>
    </row>
    <row r="19">
      <c r="A19" s="45" t="s">
        <v>74</v>
      </c>
      <c r="B19" s="46">
        <f>SUM(B14:B18)</f>
        <v>186056</v>
      </c>
      <c r="E19" s="35"/>
      <c r="F19" s="40"/>
      <c r="G19" s="37"/>
      <c r="H19" s="38"/>
      <c r="I19" s="38"/>
      <c r="J19" s="38"/>
      <c r="K19" s="35"/>
    </row>
    <row r="20">
      <c r="A20" s="35"/>
      <c r="B20" s="39"/>
      <c r="E20" s="35"/>
      <c r="F20" s="40"/>
      <c r="G20" s="38"/>
      <c r="H20" s="37"/>
      <c r="I20" s="37"/>
      <c r="J20" s="38"/>
      <c r="K20" s="35"/>
    </row>
    <row r="21">
      <c r="A21" s="35" t="s">
        <v>75</v>
      </c>
      <c r="B21" s="39"/>
      <c r="E21" s="35"/>
      <c r="F21" s="40"/>
      <c r="G21" s="37"/>
      <c r="H21" s="37"/>
      <c r="I21" s="37"/>
      <c r="J21" s="38"/>
      <c r="K21" s="35"/>
    </row>
    <row r="22">
      <c r="A22" s="32" t="s">
        <v>76</v>
      </c>
      <c r="B22" s="53" t="s">
        <v>73</v>
      </c>
      <c r="E22" s="35"/>
      <c r="F22" s="35"/>
      <c r="G22" s="35"/>
      <c r="H22" s="35"/>
      <c r="I22" s="35"/>
      <c r="J22" s="35"/>
      <c r="K22" s="35"/>
    </row>
    <row r="23">
      <c r="A23" s="32" t="s">
        <v>77</v>
      </c>
      <c r="B23" s="41">
        <f>10*B3</f>
        <v>1000</v>
      </c>
      <c r="E23" s="47"/>
      <c r="F23" s="35"/>
      <c r="G23" s="37"/>
      <c r="H23" s="37"/>
      <c r="I23" s="37"/>
      <c r="J23" s="48"/>
      <c r="K23" s="35"/>
    </row>
    <row r="24">
      <c r="A24" s="32" t="s">
        <v>78</v>
      </c>
      <c r="B24" s="53" t="s">
        <v>73</v>
      </c>
      <c r="E24" s="35"/>
      <c r="F24" s="35"/>
      <c r="G24" s="35"/>
      <c r="H24" s="35"/>
      <c r="I24" s="35"/>
      <c r="J24" s="35"/>
      <c r="K24" s="35"/>
    </row>
    <row r="25">
      <c r="A25" s="32" t="s">
        <v>79</v>
      </c>
      <c r="B25" s="53" t="s">
        <v>73</v>
      </c>
    </row>
    <row r="26">
      <c r="A26" s="32" t="s">
        <v>80</v>
      </c>
      <c r="B26" s="41">
        <f>25*B4</f>
        <v>25000</v>
      </c>
    </row>
    <row r="27">
      <c r="A27" s="45" t="s">
        <v>81</v>
      </c>
      <c r="B27" s="46">
        <f>SUM(B22:B26)</f>
        <v>26000</v>
      </c>
    </row>
    <row r="28">
      <c r="A28" s="35"/>
      <c r="B28" s="39"/>
    </row>
    <row r="29">
      <c r="A29" s="35" t="s">
        <v>82</v>
      </c>
      <c r="B29" s="39"/>
    </row>
    <row r="30">
      <c r="A30" s="32" t="s">
        <v>83</v>
      </c>
      <c r="B30" s="41">
        <f t="shared" ref="B30:B31" si="3">10*$B$3</f>
        <v>1000</v>
      </c>
    </row>
    <row r="31">
      <c r="A31" s="32" t="s">
        <v>84</v>
      </c>
      <c r="B31" s="41">
        <f t="shared" si="3"/>
        <v>1000</v>
      </c>
    </row>
    <row r="32">
      <c r="A32" s="32" t="s">
        <v>85</v>
      </c>
      <c r="B32" s="41">
        <f t="shared" ref="B32:B33" si="4">5*$B$3</f>
        <v>500</v>
      </c>
    </row>
    <row r="33">
      <c r="A33" s="32" t="s">
        <v>86</v>
      </c>
      <c r="B33" s="41">
        <f t="shared" si="4"/>
        <v>500</v>
      </c>
    </row>
    <row r="34">
      <c r="A34" s="32" t="s">
        <v>87</v>
      </c>
      <c r="B34" s="41">
        <f>70*$B$3</f>
        <v>7000</v>
      </c>
    </row>
    <row r="35">
      <c r="A35" s="45" t="s">
        <v>88</v>
      </c>
      <c r="B35" s="46">
        <f>SUM(B30:B34)</f>
        <v>10000</v>
      </c>
    </row>
    <row r="36">
      <c r="A36" s="35"/>
      <c r="B36" s="39"/>
    </row>
    <row r="37">
      <c r="A37" s="35" t="s">
        <v>89</v>
      </c>
      <c r="B37" s="39"/>
    </row>
    <row r="38">
      <c r="A38" s="54" t="s">
        <v>90</v>
      </c>
      <c r="B38" s="53" t="s">
        <v>73</v>
      </c>
    </row>
    <row r="39">
      <c r="A39" s="32" t="s">
        <v>91</v>
      </c>
      <c r="B39" s="41">
        <f>350*12</f>
        <v>4200</v>
      </c>
    </row>
    <row r="40">
      <c r="A40" s="32" t="s">
        <v>92</v>
      </c>
      <c r="B40" s="41">
        <f>30*B3</f>
        <v>3000</v>
      </c>
    </row>
    <row r="41">
      <c r="A41" s="45" t="s">
        <v>93</v>
      </c>
      <c r="B41" s="46">
        <f>SUM(B39:B40)</f>
        <v>7200</v>
      </c>
    </row>
    <row r="42">
      <c r="A42" s="35"/>
      <c r="B42" s="39"/>
    </row>
    <row r="43">
      <c r="A43" s="35" t="s">
        <v>94</v>
      </c>
      <c r="B43" s="39"/>
    </row>
    <row r="44">
      <c r="A44" s="54" t="s">
        <v>95</v>
      </c>
      <c r="B44" s="53" t="s">
        <v>73</v>
      </c>
    </row>
    <row r="45">
      <c r="A45" s="54" t="s">
        <v>96</v>
      </c>
      <c r="B45" s="53" t="s">
        <v>73</v>
      </c>
    </row>
    <row r="46">
      <c r="A46" s="54" t="s">
        <v>97</v>
      </c>
      <c r="B46" s="53" t="s">
        <v>73</v>
      </c>
    </row>
    <row r="47">
      <c r="A47" s="32" t="s">
        <v>98</v>
      </c>
      <c r="B47" s="53" t="s">
        <v>73</v>
      </c>
    </row>
    <row r="48">
      <c r="A48" s="45" t="s">
        <v>99</v>
      </c>
      <c r="B48" s="41">
        <v>0.0</v>
      </c>
    </row>
    <row r="49">
      <c r="A49" s="35"/>
      <c r="B49" s="39"/>
    </row>
    <row r="50">
      <c r="A50" s="35" t="s">
        <v>100</v>
      </c>
      <c r="B50" s="39"/>
    </row>
    <row r="51">
      <c r="A51" s="32" t="s">
        <v>101</v>
      </c>
      <c r="B51" s="41">
        <v>500.0</v>
      </c>
    </row>
    <row r="52">
      <c r="A52" s="32" t="s">
        <v>102</v>
      </c>
      <c r="B52" s="41">
        <v>1500.0</v>
      </c>
    </row>
    <row r="53">
      <c r="A53" s="32" t="s">
        <v>103</v>
      </c>
      <c r="B53" s="53" t="s">
        <v>73</v>
      </c>
    </row>
    <row r="54">
      <c r="A54" s="32" t="s">
        <v>104</v>
      </c>
      <c r="B54" s="41">
        <v>14000.0</v>
      </c>
    </row>
    <row r="55">
      <c r="A55" s="32" t="s">
        <v>105</v>
      </c>
      <c r="B55" s="41">
        <v>500.0</v>
      </c>
    </row>
    <row r="56">
      <c r="A56" s="45" t="s">
        <v>106</v>
      </c>
      <c r="B56" s="46">
        <f>SUM(B51:B55)</f>
        <v>16500</v>
      </c>
    </row>
    <row r="57">
      <c r="A57" s="32"/>
      <c r="B57" s="39"/>
    </row>
    <row r="58">
      <c r="A58" s="45"/>
      <c r="B58" s="46"/>
    </row>
    <row r="59">
      <c r="A59" s="35"/>
      <c r="B59" s="39"/>
    </row>
    <row r="60">
      <c r="A60" s="35"/>
    </row>
    <row r="61">
      <c r="A61" s="35"/>
    </row>
    <row r="62">
      <c r="A62" s="35"/>
    </row>
    <row r="63">
      <c r="A63" s="35"/>
    </row>
    <row r="64">
      <c r="A64" s="35"/>
    </row>
    <row r="65">
      <c r="A65" s="35"/>
    </row>
    <row r="66">
      <c r="A66" s="35"/>
    </row>
    <row r="67">
      <c r="A67" s="35"/>
    </row>
    <row r="68">
      <c r="A68" s="35"/>
    </row>
    <row r="69">
      <c r="A69" s="35"/>
    </row>
    <row r="70">
      <c r="A70" s="35"/>
    </row>
    <row r="71">
      <c r="A71" s="35"/>
    </row>
    <row r="72">
      <c r="A72" s="35"/>
    </row>
    <row r="73">
      <c r="A73" s="35"/>
    </row>
    <row r="74">
      <c r="A74" s="35"/>
    </row>
    <row r="75">
      <c r="A75" s="35"/>
    </row>
    <row r="76">
      <c r="A76" s="35"/>
    </row>
    <row r="77">
      <c r="A77" s="35"/>
    </row>
    <row r="78">
      <c r="A78" s="35"/>
    </row>
    <row r="79">
      <c r="A79" s="35"/>
    </row>
    <row r="80">
      <c r="A80" s="35"/>
    </row>
    <row r="81">
      <c r="A81" s="35"/>
    </row>
    <row r="82">
      <c r="A82" s="35"/>
    </row>
    <row r="83">
      <c r="A83" s="35"/>
    </row>
    <row r="84">
      <c r="A84" s="35"/>
    </row>
    <row r="85">
      <c r="A85" s="35"/>
    </row>
    <row r="86">
      <c r="A86" s="35"/>
    </row>
    <row r="87">
      <c r="A87" s="35"/>
    </row>
    <row r="88">
      <c r="A88" s="35"/>
    </row>
    <row r="89">
      <c r="A89" s="35"/>
    </row>
    <row r="90">
      <c r="A90" s="35"/>
    </row>
    <row r="91">
      <c r="A91" s="35"/>
    </row>
    <row r="92">
      <c r="A92" s="35"/>
    </row>
    <row r="93">
      <c r="A93" s="35"/>
    </row>
    <row r="94">
      <c r="A94" s="35"/>
    </row>
    <row r="95">
      <c r="A95" s="35"/>
    </row>
    <row r="96">
      <c r="A96" s="35"/>
    </row>
    <row r="97">
      <c r="A97" s="35"/>
    </row>
    <row r="98">
      <c r="A98" s="35"/>
    </row>
    <row r="99">
      <c r="A99" s="35"/>
    </row>
    <row r="100">
      <c r="A100" s="35"/>
    </row>
    <row r="101">
      <c r="A101" s="35"/>
    </row>
    <row r="102">
      <c r="A102" s="35"/>
    </row>
    <row r="103">
      <c r="A103" s="35"/>
    </row>
    <row r="104">
      <c r="A104" s="35"/>
    </row>
    <row r="105">
      <c r="A105" s="35"/>
    </row>
    <row r="106">
      <c r="A106" s="35"/>
    </row>
    <row r="107">
      <c r="A107" s="35"/>
    </row>
    <row r="108">
      <c r="A108" s="35"/>
    </row>
    <row r="109">
      <c r="A109" s="35"/>
    </row>
    <row r="110">
      <c r="A110" s="35"/>
    </row>
    <row r="111">
      <c r="A111" s="35"/>
    </row>
    <row r="112">
      <c r="A112" s="35"/>
    </row>
    <row r="113">
      <c r="A113" s="35"/>
    </row>
    <row r="114">
      <c r="A114" s="35"/>
    </row>
    <row r="115">
      <c r="A115" s="35"/>
    </row>
    <row r="116">
      <c r="A116" s="35"/>
    </row>
    <row r="117">
      <c r="A117" s="35"/>
    </row>
    <row r="118">
      <c r="A118" s="35"/>
    </row>
    <row r="119">
      <c r="A119" s="35"/>
    </row>
    <row r="120">
      <c r="A120" s="35"/>
    </row>
    <row r="121">
      <c r="A121" s="35"/>
    </row>
    <row r="122">
      <c r="A122" s="35"/>
    </row>
    <row r="123">
      <c r="A123" s="35"/>
    </row>
    <row r="124">
      <c r="A124" s="35"/>
    </row>
    <row r="125">
      <c r="A125" s="35"/>
    </row>
    <row r="126">
      <c r="A126" s="35"/>
    </row>
    <row r="127">
      <c r="A127" s="35"/>
    </row>
    <row r="128">
      <c r="A128" s="35"/>
    </row>
    <row r="129">
      <c r="A129" s="35"/>
    </row>
    <row r="130">
      <c r="A130" s="35"/>
    </row>
    <row r="131">
      <c r="A131" s="35"/>
    </row>
    <row r="132">
      <c r="A132" s="35"/>
    </row>
    <row r="133">
      <c r="A133" s="35"/>
    </row>
    <row r="134">
      <c r="A134" s="35"/>
    </row>
    <row r="135">
      <c r="A135" s="35"/>
    </row>
    <row r="136">
      <c r="A136" s="35"/>
    </row>
    <row r="137">
      <c r="A137" s="35"/>
    </row>
    <row r="138">
      <c r="A138" s="35"/>
    </row>
    <row r="139">
      <c r="A139" s="35"/>
    </row>
    <row r="140">
      <c r="A140" s="35"/>
    </row>
    <row r="141">
      <c r="A141" s="35"/>
    </row>
    <row r="142">
      <c r="A142" s="35"/>
    </row>
    <row r="143">
      <c r="A143" s="35"/>
    </row>
    <row r="144">
      <c r="A144" s="35"/>
    </row>
    <row r="145">
      <c r="A145" s="35"/>
    </row>
    <row r="146">
      <c r="A146" s="35"/>
    </row>
    <row r="147">
      <c r="A147" s="35"/>
    </row>
    <row r="148">
      <c r="A148" s="35"/>
    </row>
    <row r="149">
      <c r="A149" s="35"/>
    </row>
    <row r="150">
      <c r="A150" s="35"/>
    </row>
    <row r="151">
      <c r="A151" s="35"/>
    </row>
    <row r="152">
      <c r="A152" s="35"/>
    </row>
    <row r="153">
      <c r="A153" s="35"/>
    </row>
    <row r="154">
      <c r="A154" s="35"/>
    </row>
    <row r="155">
      <c r="A155" s="35"/>
    </row>
    <row r="156">
      <c r="A156" s="35"/>
    </row>
    <row r="157">
      <c r="A157" s="35"/>
    </row>
    <row r="158">
      <c r="A158" s="35"/>
    </row>
    <row r="159">
      <c r="A159" s="35"/>
    </row>
    <row r="160">
      <c r="A160" s="35"/>
    </row>
    <row r="161">
      <c r="A161" s="35"/>
    </row>
    <row r="162">
      <c r="A162" s="35"/>
    </row>
    <row r="163">
      <c r="A163" s="35"/>
    </row>
    <row r="164">
      <c r="A164" s="35"/>
    </row>
    <row r="165">
      <c r="A165" s="35"/>
    </row>
    <row r="166">
      <c r="A166" s="35"/>
    </row>
    <row r="167">
      <c r="A167" s="35"/>
    </row>
    <row r="168">
      <c r="A168" s="35"/>
    </row>
    <row r="169">
      <c r="A169" s="35"/>
    </row>
    <row r="170">
      <c r="A170" s="35"/>
    </row>
    <row r="171">
      <c r="A171" s="35"/>
    </row>
    <row r="172">
      <c r="A172" s="35"/>
    </row>
    <row r="173">
      <c r="A173" s="35"/>
    </row>
    <row r="174">
      <c r="A174" s="35"/>
    </row>
    <row r="175">
      <c r="A175" s="35"/>
    </row>
    <row r="176">
      <c r="A176" s="35"/>
    </row>
    <row r="177">
      <c r="A177" s="35"/>
    </row>
    <row r="178">
      <c r="A178" s="35"/>
    </row>
    <row r="179">
      <c r="A179" s="35"/>
    </row>
    <row r="180">
      <c r="A180" s="35"/>
    </row>
    <row r="181">
      <c r="A181" s="35"/>
    </row>
    <row r="182">
      <c r="A182" s="35"/>
    </row>
    <row r="183">
      <c r="A183" s="35"/>
    </row>
    <row r="184">
      <c r="A184" s="35"/>
    </row>
    <row r="185">
      <c r="A185" s="35"/>
    </row>
    <row r="186">
      <c r="A186" s="35"/>
    </row>
    <row r="187">
      <c r="A187" s="35"/>
    </row>
    <row r="188">
      <c r="A188" s="35"/>
    </row>
    <row r="189">
      <c r="A189" s="35"/>
    </row>
    <row r="190">
      <c r="A190" s="35"/>
    </row>
    <row r="191">
      <c r="A191" s="35"/>
    </row>
    <row r="192">
      <c r="A192" s="35"/>
    </row>
    <row r="193">
      <c r="A193" s="35"/>
    </row>
    <row r="194">
      <c r="A194" s="35"/>
    </row>
    <row r="195">
      <c r="A195" s="35"/>
    </row>
    <row r="196">
      <c r="A196" s="35"/>
    </row>
    <row r="197">
      <c r="A197" s="35"/>
    </row>
    <row r="198">
      <c r="A198" s="35"/>
    </row>
    <row r="199">
      <c r="A199" s="35"/>
    </row>
    <row r="200">
      <c r="A200" s="35"/>
    </row>
    <row r="201">
      <c r="A201" s="35"/>
    </row>
    <row r="202">
      <c r="A202" s="35"/>
    </row>
    <row r="203">
      <c r="A203" s="35"/>
    </row>
    <row r="204">
      <c r="A204" s="35"/>
    </row>
    <row r="205">
      <c r="A205" s="35"/>
    </row>
    <row r="206">
      <c r="A206" s="35"/>
    </row>
    <row r="207">
      <c r="A207" s="35"/>
    </row>
    <row r="208">
      <c r="A208" s="35"/>
    </row>
    <row r="209">
      <c r="A209" s="35"/>
    </row>
    <row r="210">
      <c r="A210" s="35"/>
    </row>
    <row r="211">
      <c r="A211" s="35"/>
    </row>
    <row r="212">
      <c r="A212" s="35"/>
    </row>
    <row r="213">
      <c r="A213" s="35"/>
    </row>
    <row r="214">
      <c r="A214" s="35"/>
    </row>
    <row r="215">
      <c r="A215" s="35"/>
    </row>
    <row r="216">
      <c r="A216" s="35"/>
    </row>
    <row r="217">
      <c r="A217" s="35"/>
    </row>
    <row r="218">
      <c r="A218" s="35"/>
    </row>
    <row r="219">
      <c r="A219" s="35"/>
    </row>
    <row r="220">
      <c r="A220" s="35"/>
    </row>
    <row r="221">
      <c r="A221" s="35"/>
    </row>
    <row r="222">
      <c r="A222" s="35"/>
    </row>
    <row r="223">
      <c r="A223" s="35"/>
    </row>
    <row r="224">
      <c r="A224" s="35"/>
    </row>
    <row r="225">
      <c r="A225" s="35"/>
    </row>
    <row r="226">
      <c r="A226" s="35"/>
    </row>
    <row r="227">
      <c r="A227" s="35"/>
    </row>
    <row r="228">
      <c r="A228" s="35"/>
    </row>
    <row r="229">
      <c r="A229" s="35"/>
    </row>
    <row r="230">
      <c r="A230" s="35"/>
    </row>
    <row r="231">
      <c r="A231" s="35"/>
    </row>
    <row r="232">
      <c r="A232" s="35"/>
    </row>
    <row r="233">
      <c r="A233" s="35"/>
    </row>
    <row r="234">
      <c r="A234" s="35"/>
    </row>
    <row r="235">
      <c r="A235" s="35"/>
    </row>
    <row r="236">
      <c r="A236" s="35"/>
    </row>
    <row r="237">
      <c r="A237" s="35"/>
    </row>
    <row r="238">
      <c r="A238" s="35"/>
    </row>
    <row r="239">
      <c r="A239" s="35"/>
    </row>
    <row r="240">
      <c r="A240" s="35"/>
    </row>
    <row r="241">
      <c r="A241" s="35"/>
    </row>
    <row r="242">
      <c r="A242" s="35"/>
    </row>
    <row r="243">
      <c r="A243" s="35"/>
    </row>
    <row r="244">
      <c r="A244" s="35"/>
    </row>
    <row r="245">
      <c r="A245" s="35"/>
    </row>
    <row r="246">
      <c r="A246" s="35"/>
    </row>
    <row r="247">
      <c r="A247" s="35"/>
    </row>
    <row r="248">
      <c r="A248" s="35"/>
    </row>
    <row r="249">
      <c r="A249" s="35"/>
    </row>
    <row r="250">
      <c r="A250" s="35"/>
    </row>
    <row r="251">
      <c r="A251" s="35"/>
    </row>
    <row r="252">
      <c r="A252" s="35"/>
    </row>
    <row r="253">
      <c r="A253" s="35"/>
    </row>
    <row r="254">
      <c r="A254" s="35"/>
    </row>
    <row r="255">
      <c r="A255" s="35"/>
    </row>
    <row r="256">
      <c r="A256" s="35"/>
    </row>
    <row r="257">
      <c r="A257" s="35"/>
    </row>
    <row r="258">
      <c r="A258" s="35"/>
    </row>
    <row r="259">
      <c r="A259" s="35"/>
    </row>
    <row r="260">
      <c r="A260" s="35"/>
    </row>
    <row r="261">
      <c r="A261" s="35"/>
    </row>
    <row r="262">
      <c r="A262" s="35"/>
    </row>
    <row r="263">
      <c r="A263" s="35"/>
    </row>
    <row r="264">
      <c r="A264" s="35"/>
    </row>
    <row r="265">
      <c r="A265" s="35"/>
    </row>
    <row r="266">
      <c r="A266" s="35"/>
    </row>
    <row r="267">
      <c r="A267" s="35"/>
    </row>
    <row r="268">
      <c r="A268" s="35"/>
    </row>
    <row r="269">
      <c r="A269" s="35"/>
    </row>
    <row r="270">
      <c r="A270" s="35"/>
    </row>
    <row r="271">
      <c r="A271" s="35"/>
    </row>
    <row r="272">
      <c r="A272" s="35"/>
    </row>
    <row r="273">
      <c r="A273" s="35"/>
    </row>
    <row r="274">
      <c r="A274" s="35"/>
    </row>
    <row r="275">
      <c r="A275" s="35"/>
    </row>
    <row r="276">
      <c r="A276" s="35"/>
    </row>
    <row r="277">
      <c r="A277" s="35"/>
    </row>
    <row r="278">
      <c r="A278" s="35"/>
    </row>
    <row r="279">
      <c r="A279" s="35"/>
    </row>
    <row r="280">
      <c r="A280" s="35"/>
    </row>
    <row r="281">
      <c r="A281" s="35"/>
    </row>
    <row r="282">
      <c r="A282" s="35"/>
    </row>
    <row r="283">
      <c r="A283" s="35"/>
    </row>
    <row r="284">
      <c r="A284" s="35"/>
    </row>
    <row r="285">
      <c r="A285" s="35"/>
    </row>
    <row r="286">
      <c r="A286" s="35"/>
    </row>
    <row r="287">
      <c r="A287" s="35"/>
    </row>
    <row r="288">
      <c r="A288" s="35"/>
    </row>
    <row r="289">
      <c r="A289" s="35"/>
    </row>
    <row r="290">
      <c r="A290" s="35"/>
    </row>
    <row r="291">
      <c r="A291" s="35"/>
    </row>
    <row r="292">
      <c r="A292" s="35"/>
    </row>
    <row r="293">
      <c r="A293" s="35"/>
    </row>
    <row r="294">
      <c r="A294" s="35"/>
    </row>
    <row r="295">
      <c r="A295" s="35"/>
    </row>
    <row r="296">
      <c r="A296" s="35"/>
    </row>
    <row r="297">
      <c r="A297" s="35"/>
    </row>
    <row r="298">
      <c r="A298" s="35"/>
    </row>
    <row r="299">
      <c r="A299" s="35"/>
    </row>
    <row r="300">
      <c r="A300" s="35"/>
    </row>
    <row r="301">
      <c r="A301" s="35"/>
    </row>
    <row r="302">
      <c r="A302" s="35"/>
    </row>
    <row r="303">
      <c r="A303" s="35"/>
    </row>
    <row r="304">
      <c r="A304" s="35"/>
    </row>
    <row r="305">
      <c r="A305" s="35"/>
    </row>
    <row r="306">
      <c r="A306" s="35"/>
    </row>
    <row r="307">
      <c r="A307" s="35"/>
    </row>
    <row r="308">
      <c r="A308" s="35"/>
    </row>
    <row r="309">
      <c r="A309" s="35"/>
    </row>
    <row r="310">
      <c r="A310" s="35"/>
    </row>
    <row r="311">
      <c r="A311" s="35"/>
    </row>
    <row r="312">
      <c r="A312" s="35"/>
    </row>
    <row r="313">
      <c r="A313" s="35"/>
    </row>
    <row r="314">
      <c r="A314" s="35"/>
    </row>
    <row r="315">
      <c r="A315" s="35"/>
    </row>
    <row r="316">
      <c r="A316" s="35"/>
    </row>
    <row r="317">
      <c r="A317" s="35"/>
    </row>
    <row r="318">
      <c r="A318" s="35"/>
    </row>
    <row r="319">
      <c r="A319" s="35"/>
    </row>
    <row r="320">
      <c r="A320" s="35"/>
    </row>
    <row r="321">
      <c r="A321" s="35"/>
    </row>
    <row r="322">
      <c r="A322" s="35"/>
    </row>
    <row r="323">
      <c r="A323" s="35"/>
    </row>
    <row r="324">
      <c r="A324" s="35"/>
    </row>
    <row r="325">
      <c r="A325" s="35"/>
    </row>
    <row r="326">
      <c r="A326" s="35"/>
    </row>
    <row r="327">
      <c r="A327" s="35"/>
    </row>
    <row r="328">
      <c r="A328" s="35"/>
    </row>
    <row r="329">
      <c r="A329" s="35"/>
    </row>
    <row r="330">
      <c r="A330" s="35"/>
    </row>
    <row r="331">
      <c r="A331" s="35"/>
    </row>
    <row r="332">
      <c r="A332" s="35"/>
    </row>
    <row r="333">
      <c r="A333" s="35"/>
    </row>
    <row r="334">
      <c r="A334" s="35"/>
    </row>
    <row r="335">
      <c r="A335" s="35"/>
    </row>
    <row r="336">
      <c r="A336" s="35"/>
    </row>
    <row r="337">
      <c r="A337" s="35"/>
    </row>
    <row r="338">
      <c r="A338" s="35"/>
    </row>
    <row r="339">
      <c r="A339" s="35"/>
    </row>
    <row r="340">
      <c r="A340" s="35"/>
    </row>
    <row r="341">
      <c r="A341" s="35"/>
    </row>
    <row r="342">
      <c r="A342" s="35"/>
    </row>
    <row r="343">
      <c r="A343" s="35"/>
    </row>
    <row r="344">
      <c r="A344" s="35"/>
    </row>
    <row r="345">
      <c r="A345" s="35"/>
    </row>
    <row r="346">
      <c r="A346" s="35"/>
    </row>
    <row r="347">
      <c r="A347" s="35"/>
    </row>
    <row r="348">
      <c r="A348" s="35"/>
    </row>
    <row r="349">
      <c r="A349" s="35"/>
    </row>
    <row r="350">
      <c r="A350" s="35"/>
    </row>
    <row r="351">
      <c r="A351" s="35"/>
    </row>
    <row r="352">
      <c r="A352" s="35"/>
    </row>
    <row r="353">
      <c r="A353" s="35"/>
    </row>
    <row r="354">
      <c r="A354" s="35"/>
    </row>
    <row r="355">
      <c r="A355" s="35"/>
    </row>
    <row r="356">
      <c r="A356" s="35"/>
    </row>
    <row r="357">
      <c r="A357" s="35"/>
    </row>
    <row r="358">
      <c r="A358" s="35"/>
    </row>
    <row r="359">
      <c r="A359" s="35"/>
    </row>
    <row r="360">
      <c r="A360" s="35"/>
    </row>
    <row r="361">
      <c r="A361" s="35"/>
    </row>
    <row r="362">
      <c r="A362" s="35"/>
    </row>
    <row r="363">
      <c r="A363" s="35"/>
    </row>
    <row r="364">
      <c r="A364" s="35"/>
    </row>
    <row r="365">
      <c r="A365" s="35"/>
    </row>
    <row r="366">
      <c r="A366" s="35"/>
    </row>
    <row r="367">
      <c r="A367" s="35"/>
    </row>
    <row r="368">
      <c r="A368" s="35"/>
    </row>
    <row r="369">
      <c r="A369" s="35"/>
    </row>
    <row r="370">
      <c r="A370" s="35"/>
    </row>
    <row r="371">
      <c r="A371" s="35"/>
    </row>
    <row r="372">
      <c r="A372" s="35"/>
    </row>
    <row r="373">
      <c r="A373" s="35"/>
    </row>
    <row r="374">
      <c r="A374" s="35"/>
    </row>
    <row r="375">
      <c r="A375" s="35"/>
    </row>
    <row r="376">
      <c r="A376" s="35"/>
    </row>
    <row r="377">
      <c r="A377" s="35"/>
    </row>
    <row r="378">
      <c r="A378" s="35"/>
    </row>
    <row r="379">
      <c r="A379" s="35"/>
    </row>
    <row r="380">
      <c r="A380" s="35"/>
    </row>
    <row r="381">
      <c r="A381" s="35"/>
    </row>
    <row r="382">
      <c r="A382" s="35"/>
    </row>
    <row r="383">
      <c r="A383" s="35"/>
    </row>
    <row r="384">
      <c r="A384" s="35"/>
    </row>
    <row r="385">
      <c r="A385" s="35"/>
    </row>
    <row r="386">
      <c r="A386" s="35"/>
    </row>
    <row r="387">
      <c r="A387" s="35"/>
    </row>
    <row r="388">
      <c r="A388" s="35"/>
    </row>
    <row r="389">
      <c r="A389" s="35"/>
    </row>
    <row r="390">
      <c r="A390" s="35"/>
    </row>
    <row r="391">
      <c r="A391" s="35"/>
    </row>
    <row r="392">
      <c r="A392" s="35"/>
    </row>
    <row r="393">
      <c r="A393" s="35"/>
    </row>
    <row r="394">
      <c r="A394" s="35"/>
    </row>
    <row r="395">
      <c r="A395" s="35"/>
    </row>
    <row r="396">
      <c r="A396" s="35"/>
    </row>
    <row r="397">
      <c r="A397" s="35"/>
    </row>
    <row r="398">
      <c r="A398" s="35"/>
    </row>
    <row r="399">
      <c r="A399" s="35"/>
    </row>
    <row r="400">
      <c r="A400" s="35"/>
    </row>
    <row r="401">
      <c r="A401" s="35"/>
    </row>
    <row r="402">
      <c r="A402" s="35"/>
    </row>
    <row r="403">
      <c r="A403" s="35"/>
    </row>
    <row r="404">
      <c r="A404" s="35"/>
    </row>
    <row r="405">
      <c r="A405" s="35"/>
    </row>
    <row r="406">
      <c r="A406" s="35"/>
    </row>
    <row r="407">
      <c r="A407" s="35"/>
    </row>
    <row r="408">
      <c r="A408" s="35"/>
    </row>
    <row r="409">
      <c r="A409" s="35"/>
    </row>
    <row r="410">
      <c r="A410" s="35"/>
    </row>
    <row r="411">
      <c r="A411" s="35"/>
    </row>
    <row r="412">
      <c r="A412" s="35"/>
    </row>
    <row r="413">
      <c r="A413" s="35"/>
    </row>
    <row r="414">
      <c r="A414" s="35"/>
    </row>
    <row r="415">
      <c r="A415" s="35"/>
    </row>
    <row r="416">
      <c r="A416" s="35"/>
    </row>
    <row r="417">
      <c r="A417" s="35"/>
    </row>
    <row r="418">
      <c r="A418" s="35"/>
    </row>
    <row r="419">
      <c r="A419" s="35"/>
    </row>
    <row r="420">
      <c r="A420" s="35"/>
    </row>
    <row r="421">
      <c r="A421" s="35"/>
    </row>
    <row r="422">
      <c r="A422" s="35"/>
    </row>
    <row r="423">
      <c r="A423" s="35"/>
    </row>
    <row r="424">
      <c r="A424" s="35"/>
    </row>
    <row r="425">
      <c r="A425" s="35"/>
    </row>
    <row r="426">
      <c r="A426" s="35"/>
    </row>
    <row r="427">
      <c r="A427" s="35"/>
    </row>
    <row r="428">
      <c r="A428" s="35"/>
    </row>
    <row r="429">
      <c r="A429" s="35"/>
    </row>
    <row r="430">
      <c r="A430" s="35"/>
    </row>
    <row r="431">
      <c r="A431" s="35"/>
    </row>
    <row r="432">
      <c r="A432" s="35"/>
    </row>
    <row r="433">
      <c r="A433" s="35"/>
    </row>
    <row r="434">
      <c r="A434" s="35"/>
    </row>
    <row r="435">
      <c r="A435" s="35"/>
    </row>
    <row r="436">
      <c r="A436" s="35"/>
    </row>
    <row r="437">
      <c r="A437" s="35"/>
    </row>
    <row r="438">
      <c r="A438" s="35"/>
    </row>
    <row r="439">
      <c r="A439" s="35"/>
    </row>
    <row r="440">
      <c r="A440" s="35"/>
    </row>
    <row r="441">
      <c r="A441" s="35"/>
    </row>
    <row r="442">
      <c r="A442" s="35"/>
    </row>
    <row r="443">
      <c r="A443" s="35"/>
    </row>
    <row r="444">
      <c r="A444" s="35"/>
    </row>
    <row r="445">
      <c r="A445" s="35"/>
    </row>
    <row r="446">
      <c r="A446" s="35"/>
    </row>
    <row r="447">
      <c r="A447" s="35"/>
    </row>
    <row r="448">
      <c r="A448" s="35"/>
    </row>
    <row r="449">
      <c r="A449" s="35"/>
    </row>
    <row r="450">
      <c r="A450" s="35"/>
    </row>
    <row r="451">
      <c r="A451" s="35"/>
    </row>
    <row r="452">
      <c r="A452" s="35"/>
    </row>
    <row r="453">
      <c r="A453" s="35"/>
    </row>
    <row r="454">
      <c r="A454" s="35"/>
    </row>
    <row r="455">
      <c r="A455" s="35"/>
    </row>
    <row r="456">
      <c r="A456" s="35"/>
    </row>
    <row r="457">
      <c r="A457" s="35"/>
    </row>
    <row r="458">
      <c r="A458" s="35"/>
    </row>
    <row r="459">
      <c r="A459" s="35"/>
    </row>
    <row r="460">
      <c r="A460" s="35"/>
    </row>
    <row r="461">
      <c r="A461" s="35"/>
    </row>
    <row r="462">
      <c r="A462" s="35"/>
    </row>
    <row r="463">
      <c r="A463" s="35"/>
    </row>
    <row r="464">
      <c r="A464" s="35"/>
    </row>
    <row r="465">
      <c r="A465" s="35"/>
    </row>
    <row r="466">
      <c r="A466" s="35"/>
    </row>
    <row r="467">
      <c r="A467" s="35"/>
    </row>
    <row r="468">
      <c r="A468" s="35"/>
    </row>
    <row r="469">
      <c r="A469" s="35"/>
    </row>
    <row r="470">
      <c r="A470" s="35"/>
    </row>
    <row r="471">
      <c r="A471" s="35"/>
    </row>
    <row r="472">
      <c r="A472" s="35"/>
    </row>
    <row r="473">
      <c r="A473" s="35"/>
    </row>
    <row r="474">
      <c r="A474" s="35"/>
    </row>
    <row r="475">
      <c r="A475" s="35"/>
    </row>
    <row r="476">
      <c r="A476" s="35"/>
    </row>
    <row r="477">
      <c r="A477" s="35"/>
    </row>
    <row r="478">
      <c r="A478" s="35"/>
    </row>
    <row r="479">
      <c r="A479" s="35"/>
    </row>
    <row r="480">
      <c r="A480" s="35"/>
    </row>
    <row r="481">
      <c r="A481" s="35"/>
    </row>
    <row r="482">
      <c r="A482" s="35"/>
    </row>
    <row r="483">
      <c r="A483" s="35"/>
    </row>
    <row r="484">
      <c r="A484" s="35"/>
    </row>
    <row r="485">
      <c r="A485" s="35"/>
    </row>
    <row r="486">
      <c r="A486" s="35"/>
    </row>
    <row r="487">
      <c r="A487" s="35"/>
    </row>
    <row r="488">
      <c r="A488" s="35"/>
    </row>
    <row r="489">
      <c r="A489" s="35"/>
    </row>
    <row r="490">
      <c r="A490" s="35"/>
    </row>
    <row r="491">
      <c r="A491" s="35"/>
    </row>
    <row r="492">
      <c r="A492" s="35"/>
    </row>
    <row r="493">
      <c r="A493" s="35"/>
    </row>
    <row r="494">
      <c r="A494" s="35"/>
    </row>
    <row r="495">
      <c r="A495" s="35"/>
    </row>
    <row r="496">
      <c r="A496" s="35"/>
    </row>
    <row r="497">
      <c r="A497" s="35"/>
    </row>
    <row r="498">
      <c r="A498" s="35"/>
    </row>
    <row r="499">
      <c r="A499" s="35"/>
    </row>
    <row r="500">
      <c r="A500" s="35"/>
    </row>
    <row r="501">
      <c r="A501" s="35"/>
    </row>
    <row r="502">
      <c r="A502" s="35"/>
    </row>
    <row r="503">
      <c r="A503" s="35"/>
    </row>
    <row r="504">
      <c r="A504" s="35"/>
    </row>
    <row r="505">
      <c r="A505" s="35"/>
    </row>
    <row r="506">
      <c r="A506" s="35"/>
    </row>
    <row r="507">
      <c r="A507" s="35"/>
    </row>
    <row r="508">
      <c r="A508" s="35"/>
    </row>
    <row r="509">
      <c r="A509" s="35"/>
    </row>
    <row r="510">
      <c r="A510" s="35"/>
    </row>
    <row r="511">
      <c r="A511" s="35"/>
    </row>
    <row r="512">
      <c r="A512" s="35"/>
    </row>
    <row r="513">
      <c r="A513" s="35"/>
    </row>
    <row r="514">
      <c r="A514" s="35"/>
    </row>
    <row r="515">
      <c r="A515" s="35"/>
    </row>
    <row r="516">
      <c r="A516" s="35"/>
    </row>
    <row r="517">
      <c r="A517" s="35"/>
    </row>
    <row r="518">
      <c r="A518" s="35"/>
    </row>
    <row r="519">
      <c r="A519" s="35"/>
    </row>
    <row r="520">
      <c r="A520" s="35"/>
    </row>
    <row r="521">
      <c r="A521" s="35"/>
    </row>
    <row r="522">
      <c r="A522" s="35"/>
    </row>
    <row r="523">
      <c r="A523" s="35"/>
    </row>
    <row r="524">
      <c r="A524" s="35"/>
    </row>
    <row r="525">
      <c r="A525" s="35"/>
    </row>
    <row r="526">
      <c r="A526" s="35"/>
    </row>
    <row r="527">
      <c r="A527" s="35"/>
    </row>
    <row r="528">
      <c r="A528" s="35"/>
    </row>
    <row r="529">
      <c r="A529" s="35"/>
    </row>
    <row r="530">
      <c r="A530" s="35"/>
    </row>
    <row r="531">
      <c r="A531" s="35"/>
    </row>
    <row r="532">
      <c r="A532" s="35"/>
    </row>
    <row r="533">
      <c r="A533" s="35"/>
    </row>
    <row r="534">
      <c r="A534" s="35"/>
    </row>
    <row r="535">
      <c r="A535" s="35"/>
    </row>
    <row r="536">
      <c r="A536" s="35"/>
    </row>
    <row r="537">
      <c r="A537" s="35"/>
    </row>
    <row r="538">
      <c r="A538" s="35"/>
    </row>
    <row r="539">
      <c r="A539" s="35"/>
    </row>
    <row r="540">
      <c r="A540" s="35"/>
    </row>
    <row r="541">
      <c r="A541" s="35"/>
    </row>
    <row r="542">
      <c r="A542" s="35"/>
    </row>
    <row r="543">
      <c r="A543" s="35"/>
    </row>
    <row r="544">
      <c r="A544" s="35"/>
    </row>
    <row r="545">
      <c r="A545" s="35"/>
    </row>
    <row r="546">
      <c r="A546" s="35"/>
    </row>
    <row r="547">
      <c r="A547" s="35"/>
    </row>
    <row r="548">
      <c r="A548" s="35"/>
    </row>
    <row r="549">
      <c r="A549" s="35"/>
    </row>
    <row r="550">
      <c r="A550" s="35"/>
    </row>
    <row r="551">
      <c r="A551" s="35"/>
    </row>
    <row r="552">
      <c r="A552" s="35"/>
    </row>
    <row r="553">
      <c r="A553" s="35"/>
    </row>
    <row r="554">
      <c r="A554" s="35"/>
    </row>
    <row r="555">
      <c r="A555" s="35"/>
    </row>
    <row r="556">
      <c r="A556" s="35"/>
    </row>
    <row r="557">
      <c r="A557" s="35"/>
    </row>
    <row r="558">
      <c r="A558" s="35"/>
    </row>
    <row r="559">
      <c r="A559" s="35"/>
    </row>
    <row r="560">
      <c r="A560" s="35"/>
    </row>
    <row r="561">
      <c r="A561" s="35"/>
    </row>
    <row r="562">
      <c r="A562" s="35"/>
    </row>
    <row r="563">
      <c r="A563" s="35"/>
    </row>
    <row r="564">
      <c r="A564" s="35"/>
    </row>
    <row r="565">
      <c r="A565" s="35"/>
    </row>
    <row r="566">
      <c r="A566" s="35"/>
    </row>
    <row r="567">
      <c r="A567" s="35"/>
    </row>
    <row r="568">
      <c r="A568" s="35"/>
    </row>
    <row r="569">
      <c r="A569" s="35"/>
    </row>
    <row r="570">
      <c r="A570" s="35"/>
    </row>
    <row r="571">
      <c r="A571" s="35"/>
    </row>
    <row r="572">
      <c r="A572" s="35"/>
    </row>
    <row r="573">
      <c r="A573" s="35"/>
    </row>
    <row r="574">
      <c r="A574" s="35"/>
    </row>
    <row r="575">
      <c r="A575" s="35"/>
    </row>
    <row r="576">
      <c r="A576" s="35"/>
    </row>
    <row r="577">
      <c r="A577" s="35"/>
    </row>
    <row r="578">
      <c r="A578" s="35"/>
    </row>
    <row r="579">
      <c r="A579" s="35"/>
    </row>
    <row r="580">
      <c r="A580" s="35"/>
    </row>
    <row r="581">
      <c r="A581" s="35"/>
    </row>
    <row r="582">
      <c r="A582" s="35"/>
    </row>
    <row r="583">
      <c r="A583" s="35"/>
    </row>
    <row r="584">
      <c r="A584" s="35"/>
    </row>
    <row r="585">
      <c r="A585" s="35"/>
    </row>
    <row r="586">
      <c r="A586" s="35"/>
    </row>
    <row r="587">
      <c r="A587" s="35"/>
    </row>
    <row r="588">
      <c r="A588" s="35"/>
    </row>
    <row r="589">
      <c r="A589" s="35"/>
    </row>
    <row r="590">
      <c r="A590" s="35"/>
    </row>
    <row r="591">
      <c r="A591" s="35"/>
    </row>
    <row r="592">
      <c r="A592" s="35"/>
    </row>
    <row r="593">
      <c r="A593" s="35"/>
    </row>
    <row r="594">
      <c r="A594" s="35"/>
    </row>
    <row r="595">
      <c r="A595" s="35"/>
    </row>
    <row r="596">
      <c r="A596" s="35"/>
    </row>
    <row r="597">
      <c r="A597" s="35"/>
    </row>
    <row r="598">
      <c r="A598" s="35"/>
    </row>
    <row r="599">
      <c r="A599" s="35"/>
    </row>
    <row r="600">
      <c r="A600" s="35"/>
    </row>
    <row r="601">
      <c r="A601" s="35"/>
    </row>
    <row r="602">
      <c r="A602" s="35"/>
    </row>
    <row r="603">
      <c r="A603" s="35"/>
    </row>
    <row r="604">
      <c r="A604" s="35"/>
    </row>
    <row r="605">
      <c r="A605" s="35"/>
    </row>
    <row r="606">
      <c r="A606" s="35"/>
    </row>
    <row r="607">
      <c r="A607" s="35"/>
    </row>
    <row r="608">
      <c r="A608" s="35"/>
    </row>
    <row r="609">
      <c r="A609" s="35"/>
    </row>
    <row r="610">
      <c r="A610" s="35"/>
    </row>
    <row r="611">
      <c r="A611" s="35"/>
    </row>
    <row r="612">
      <c r="A612" s="35"/>
    </row>
    <row r="613">
      <c r="A613" s="35"/>
    </row>
    <row r="614">
      <c r="A614" s="35"/>
    </row>
    <row r="615">
      <c r="A615" s="35"/>
    </row>
    <row r="616">
      <c r="A616" s="35"/>
    </row>
    <row r="617">
      <c r="A617" s="35"/>
    </row>
    <row r="618">
      <c r="A618" s="35"/>
    </row>
    <row r="619">
      <c r="A619" s="35"/>
    </row>
    <row r="620">
      <c r="A620" s="35"/>
    </row>
    <row r="621">
      <c r="A621" s="35"/>
    </row>
    <row r="622">
      <c r="A622" s="35"/>
    </row>
    <row r="623">
      <c r="A623" s="35"/>
    </row>
    <row r="624">
      <c r="A624" s="35"/>
    </row>
    <row r="625">
      <c r="A625" s="35"/>
    </row>
    <row r="626">
      <c r="A626" s="35"/>
    </row>
    <row r="627">
      <c r="A627" s="35"/>
    </row>
    <row r="628">
      <c r="A628" s="35"/>
    </row>
    <row r="629">
      <c r="A629" s="35"/>
    </row>
    <row r="630">
      <c r="A630" s="35"/>
    </row>
    <row r="631">
      <c r="A631" s="35"/>
    </row>
    <row r="632">
      <c r="A632" s="35"/>
    </row>
    <row r="633">
      <c r="A633" s="35"/>
    </row>
    <row r="634">
      <c r="A634" s="35"/>
    </row>
    <row r="635">
      <c r="A635" s="35"/>
    </row>
    <row r="636">
      <c r="A636" s="35"/>
    </row>
    <row r="637">
      <c r="A637" s="35"/>
    </row>
    <row r="638">
      <c r="A638" s="35"/>
    </row>
    <row r="639">
      <c r="A639" s="35"/>
    </row>
    <row r="640">
      <c r="A640" s="35"/>
    </row>
    <row r="641">
      <c r="A641" s="35"/>
    </row>
    <row r="642">
      <c r="A642" s="35"/>
    </row>
    <row r="643">
      <c r="A643" s="35"/>
    </row>
    <row r="644">
      <c r="A644" s="35"/>
    </row>
    <row r="645">
      <c r="A645" s="35"/>
    </row>
    <row r="646">
      <c r="A646" s="35"/>
    </row>
    <row r="647">
      <c r="A647" s="35"/>
    </row>
    <row r="648">
      <c r="A648" s="35"/>
    </row>
    <row r="649">
      <c r="A649" s="35"/>
    </row>
    <row r="650">
      <c r="A650" s="35"/>
    </row>
    <row r="651">
      <c r="A651" s="35"/>
    </row>
    <row r="652">
      <c r="A652" s="35"/>
    </row>
    <row r="653">
      <c r="A653" s="35"/>
    </row>
    <row r="654">
      <c r="A654" s="35"/>
    </row>
    <row r="655">
      <c r="A655" s="35"/>
    </row>
    <row r="656">
      <c r="A656" s="35"/>
    </row>
    <row r="657">
      <c r="A657" s="35"/>
    </row>
    <row r="658">
      <c r="A658" s="35"/>
    </row>
    <row r="659">
      <c r="A659" s="35"/>
    </row>
    <row r="660">
      <c r="A660" s="35"/>
    </row>
    <row r="661">
      <c r="A661" s="35"/>
    </row>
    <row r="662">
      <c r="A662" s="35"/>
    </row>
    <row r="663">
      <c r="A663" s="35"/>
    </row>
    <row r="664">
      <c r="A664" s="35"/>
    </row>
    <row r="665">
      <c r="A665" s="35"/>
    </row>
    <row r="666">
      <c r="A666" s="35"/>
    </row>
    <row r="667">
      <c r="A667" s="35"/>
    </row>
    <row r="668">
      <c r="A668" s="35"/>
    </row>
    <row r="669">
      <c r="A669" s="35"/>
    </row>
    <row r="670">
      <c r="A670" s="35"/>
    </row>
    <row r="671">
      <c r="A671" s="35"/>
    </row>
    <row r="672">
      <c r="A672" s="35"/>
    </row>
    <row r="673">
      <c r="A673" s="35"/>
    </row>
    <row r="674">
      <c r="A674" s="35"/>
    </row>
    <row r="675">
      <c r="A675" s="35"/>
    </row>
    <row r="676">
      <c r="A676" s="35"/>
    </row>
    <row r="677">
      <c r="A677" s="35"/>
    </row>
    <row r="678">
      <c r="A678" s="35"/>
    </row>
    <row r="679">
      <c r="A679" s="35"/>
    </row>
    <row r="680">
      <c r="A680" s="35"/>
    </row>
    <row r="681">
      <c r="A681" s="35"/>
    </row>
    <row r="682">
      <c r="A682" s="35"/>
    </row>
    <row r="683">
      <c r="A683" s="35"/>
    </row>
    <row r="684">
      <c r="A684" s="35"/>
    </row>
    <row r="685">
      <c r="A685" s="35"/>
    </row>
    <row r="686">
      <c r="A686" s="35"/>
    </row>
    <row r="687">
      <c r="A687" s="35"/>
    </row>
    <row r="688">
      <c r="A688" s="35"/>
    </row>
    <row r="689">
      <c r="A689" s="35"/>
    </row>
    <row r="690">
      <c r="A690" s="35"/>
    </row>
    <row r="691">
      <c r="A691" s="35"/>
    </row>
    <row r="692">
      <c r="A692" s="35"/>
    </row>
    <row r="693">
      <c r="A693" s="35"/>
    </row>
    <row r="694">
      <c r="A694" s="35"/>
    </row>
    <row r="695">
      <c r="A695" s="35"/>
    </row>
    <row r="696">
      <c r="A696" s="35"/>
    </row>
    <row r="697">
      <c r="A697" s="35"/>
    </row>
    <row r="698">
      <c r="A698" s="35"/>
    </row>
    <row r="699">
      <c r="A699" s="35"/>
    </row>
    <row r="700">
      <c r="A700" s="35"/>
    </row>
    <row r="701">
      <c r="A701" s="35"/>
    </row>
    <row r="702">
      <c r="A702" s="35"/>
    </row>
    <row r="703">
      <c r="A703" s="35"/>
    </row>
    <row r="704">
      <c r="A704" s="35"/>
    </row>
    <row r="705">
      <c r="A705" s="35"/>
    </row>
    <row r="706">
      <c r="A706" s="35"/>
    </row>
    <row r="707">
      <c r="A707" s="35"/>
    </row>
    <row r="708">
      <c r="A708" s="35"/>
    </row>
    <row r="709">
      <c r="A709" s="35"/>
    </row>
    <row r="710">
      <c r="A710" s="35"/>
    </row>
    <row r="711">
      <c r="A711" s="35"/>
    </row>
    <row r="712">
      <c r="A712" s="35"/>
    </row>
    <row r="713">
      <c r="A713" s="35"/>
    </row>
    <row r="714">
      <c r="A714" s="35"/>
    </row>
    <row r="715">
      <c r="A715" s="35"/>
    </row>
    <row r="716">
      <c r="A716" s="35"/>
    </row>
    <row r="717">
      <c r="A717" s="35"/>
    </row>
    <row r="718">
      <c r="A718" s="35"/>
    </row>
    <row r="719">
      <c r="A719" s="35"/>
    </row>
    <row r="720">
      <c r="A720" s="35"/>
    </row>
    <row r="721">
      <c r="A721" s="35"/>
    </row>
    <row r="722">
      <c r="A722" s="35"/>
    </row>
    <row r="723">
      <c r="A723" s="35"/>
    </row>
    <row r="724">
      <c r="A724" s="35"/>
    </row>
    <row r="725">
      <c r="A725" s="35"/>
    </row>
    <row r="726">
      <c r="A726" s="35"/>
    </row>
    <row r="727">
      <c r="A727" s="35"/>
    </row>
    <row r="728">
      <c r="A728" s="35"/>
    </row>
    <row r="729">
      <c r="A729" s="35"/>
    </row>
    <row r="730">
      <c r="A730" s="35"/>
    </row>
    <row r="731">
      <c r="A731" s="35"/>
    </row>
    <row r="732">
      <c r="A732" s="35"/>
    </row>
    <row r="733">
      <c r="A733" s="35"/>
    </row>
    <row r="734">
      <c r="A734" s="35"/>
    </row>
    <row r="735">
      <c r="A735" s="35"/>
    </row>
    <row r="736">
      <c r="A736" s="35"/>
    </row>
    <row r="737">
      <c r="A737" s="35"/>
    </row>
    <row r="738">
      <c r="A738" s="35"/>
    </row>
    <row r="739">
      <c r="A739" s="35"/>
    </row>
    <row r="740">
      <c r="A740" s="35"/>
    </row>
    <row r="741">
      <c r="A741" s="35"/>
    </row>
    <row r="742">
      <c r="A742" s="35"/>
    </row>
    <row r="743">
      <c r="A743" s="35"/>
    </row>
    <row r="744">
      <c r="A744" s="35"/>
    </row>
    <row r="745">
      <c r="A745" s="35"/>
    </row>
    <row r="746">
      <c r="A746" s="35"/>
    </row>
    <row r="747">
      <c r="A747" s="35"/>
    </row>
    <row r="748">
      <c r="A748" s="35"/>
    </row>
    <row r="749">
      <c r="A749" s="35"/>
    </row>
    <row r="750">
      <c r="A750" s="35"/>
    </row>
    <row r="751">
      <c r="A751" s="35"/>
    </row>
    <row r="752">
      <c r="A752" s="35"/>
    </row>
    <row r="753">
      <c r="A753" s="35"/>
    </row>
    <row r="754">
      <c r="A754" s="35"/>
    </row>
    <row r="755">
      <c r="A755" s="35"/>
    </row>
    <row r="756">
      <c r="A756" s="35"/>
    </row>
    <row r="757">
      <c r="A757" s="35"/>
    </row>
    <row r="758">
      <c r="A758" s="35"/>
    </row>
    <row r="759">
      <c r="A759" s="35"/>
    </row>
    <row r="760">
      <c r="A760" s="35"/>
    </row>
    <row r="761">
      <c r="A761" s="35"/>
    </row>
    <row r="762">
      <c r="A762" s="35"/>
    </row>
    <row r="763">
      <c r="A763" s="35"/>
    </row>
    <row r="764">
      <c r="A764" s="35"/>
    </row>
    <row r="765">
      <c r="A765" s="35"/>
    </row>
    <row r="766">
      <c r="A766" s="35"/>
    </row>
    <row r="767">
      <c r="A767" s="35"/>
    </row>
    <row r="768">
      <c r="A768" s="35"/>
    </row>
    <row r="769">
      <c r="A769" s="35"/>
    </row>
    <row r="770">
      <c r="A770" s="35"/>
    </row>
    <row r="771">
      <c r="A771" s="35"/>
    </row>
    <row r="772">
      <c r="A772" s="35"/>
    </row>
    <row r="773">
      <c r="A773" s="35"/>
    </row>
    <row r="774">
      <c r="A774" s="35"/>
    </row>
    <row r="775">
      <c r="A775" s="35"/>
    </row>
    <row r="776">
      <c r="A776" s="35"/>
    </row>
    <row r="777">
      <c r="A777" s="35"/>
    </row>
    <row r="778">
      <c r="A778" s="35"/>
    </row>
    <row r="779">
      <c r="A779" s="35"/>
    </row>
    <row r="780">
      <c r="A780" s="35"/>
    </row>
    <row r="781">
      <c r="A781" s="35"/>
    </row>
    <row r="782">
      <c r="A782" s="35"/>
    </row>
    <row r="783">
      <c r="A783" s="35"/>
    </row>
    <row r="784">
      <c r="A784" s="35"/>
    </row>
    <row r="785">
      <c r="A785" s="35"/>
    </row>
    <row r="786">
      <c r="A786" s="35"/>
    </row>
    <row r="787">
      <c r="A787" s="35"/>
    </row>
    <row r="788">
      <c r="A788" s="35"/>
    </row>
    <row r="789">
      <c r="A789" s="35"/>
    </row>
    <row r="790">
      <c r="A790" s="35"/>
    </row>
    <row r="791">
      <c r="A791" s="35"/>
    </row>
    <row r="792">
      <c r="A792" s="35"/>
    </row>
    <row r="793">
      <c r="A793" s="35"/>
    </row>
    <row r="794">
      <c r="A794" s="35"/>
    </row>
    <row r="795">
      <c r="A795" s="35"/>
    </row>
    <row r="796">
      <c r="A796" s="35"/>
    </row>
    <row r="797">
      <c r="A797" s="35"/>
    </row>
    <row r="798">
      <c r="A798" s="35"/>
    </row>
    <row r="799">
      <c r="A799" s="35"/>
    </row>
    <row r="800">
      <c r="A800" s="35"/>
    </row>
    <row r="801">
      <c r="A801" s="35"/>
    </row>
    <row r="802">
      <c r="A802" s="35"/>
    </row>
    <row r="803">
      <c r="A803" s="35"/>
    </row>
    <row r="804">
      <c r="A804" s="35"/>
    </row>
    <row r="805">
      <c r="A805" s="35"/>
    </row>
    <row r="806">
      <c r="A806" s="35"/>
    </row>
    <row r="807">
      <c r="A807" s="35"/>
    </row>
    <row r="808">
      <c r="A808" s="35"/>
    </row>
    <row r="809">
      <c r="A809" s="35"/>
    </row>
    <row r="810">
      <c r="A810" s="35"/>
    </row>
    <row r="811">
      <c r="A811" s="35"/>
    </row>
    <row r="812">
      <c r="A812" s="35"/>
    </row>
    <row r="813">
      <c r="A813" s="35"/>
    </row>
    <row r="814">
      <c r="A814" s="35"/>
    </row>
    <row r="815">
      <c r="A815" s="35"/>
    </row>
    <row r="816">
      <c r="A816" s="35"/>
    </row>
    <row r="817">
      <c r="A817" s="35"/>
    </row>
    <row r="818">
      <c r="A818" s="35"/>
    </row>
    <row r="819">
      <c r="A819" s="35"/>
    </row>
    <row r="820">
      <c r="A820" s="35"/>
    </row>
    <row r="821">
      <c r="A821" s="35"/>
    </row>
    <row r="822">
      <c r="A822" s="35"/>
    </row>
    <row r="823">
      <c r="A823" s="35"/>
    </row>
    <row r="824">
      <c r="A824" s="35"/>
    </row>
    <row r="825">
      <c r="A825" s="35"/>
    </row>
    <row r="826">
      <c r="A826" s="35"/>
    </row>
    <row r="827">
      <c r="A827" s="35"/>
    </row>
    <row r="828">
      <c r="A828" s="35"/>
    </row>
    <row r="829">
      <c r="A829" s="35"/>
    </row>
    <row r="830">
      <c r="A830" s="35"/>
    </row>
    <row r="831">
      <c r="A831" s="35"/>
    </row>
    <row r="832">
      <c r="A832" s="35"/>
    </row>
    <row r="833">
      <c r="A833" s="35"/>
    </row>
    <row r="834">
      <c r="A834" s="35"/>
    </row>
    <row r="835">
      <c r="A835" s="35"/>
    </row>
    <row r="836">
      <c r="A836" s="35"/>
    </row>
    <row r="837">
      <c r="A837" s="35"/>
    </row>
    <row r="838">
      <c r="A838" s="35"/>
    </row>
    <row r="839">
      <c r="A839" s="35"/>
    </row>
    <row r="840">
      <c r="A840" s="35"/>
    </row>
    <row r="841">
      <c r="A841" s="35"/>
    </row>
    <row r="842">
      <c r="A842" s="35"/>
    </row>
    <row r="843">
      <c r="A843" s="35"/>
    </row>
    <row r="844">
      <c r="A844" s="35"/>
    </row>
    <row r="845">
      <c r="A845" s="35"/>
    </row>
    <row r="846">
      <c r="A846" s="35"/>
    </row>
    <row r="847">
      <c r="A847" s="35"/>
    </row>
    <row r="848">
      <c r="A848" s="35"/>
    </row>
    <row r="849">
      <c r="A849" s="35"/>
    </row>
    <row r="850">
      <c r="A850" s="35"/>
    </row>
    <row r="851">
      <c r="A851" s="35"/>
    </row>
    <row r="852">
      <c r="A852" s="35"/>
    </row>
    <row r="853">
      <c r="A853" s="35"/>
    </row>
    <row r="854">
      <c r="A854" s="35"/>
    </row>
    <row r="855">
      <c r="A855" s="35"/>
    </row>
    <row r="856">
      <c r="A856" s="35"/>
    </row>
    <row r="857">
      <c r="A857" s="35"/>
    </row>
    <row r="858">
      <c r="A858" s="35"/>
    </row>
    <row r="859">
      <c r="A859" s="35"/>
    </row>
    <row r="860">
      <c r="A860" s="35"/>
    </row>
    <row r="861">
      <c r="A861" s="35"/>
    </row>
    <row r="862">
      <c r="A862" s="35"/>
    </row>
    <row r="863">
      <c r="A863" s="35"/>
    </row>
    <row r="864">
      <c r="A864" s="35"/>
    </row>
    <row r="865">
      <c r="A865" s="35"/>
    </row>
    <row r="866">
      <c r="A866" s="35"/>
    </row>
    <row r="867">
      <c r="A867" s="35"/>
    </row>
    <row r="868">
      <c r="A868" s="35"/>
    </row>
    <row r="869">
      <c r="A869" s="35"/>
    </row>
    <row r="870">
      <c r="A870" s="35"/>
    </row>
    <row r="871">
      <c r="A871" s="35"/>
    </row>
    <row r="872">
      <c r="A872" s="35"/>
    </row>
    <row r="873">
      <c r="A873" s="35"/>
    </row>
    <row r="874">
      <c r="A874" s="35"/>
    </row>
    <row r="875">
      <c r="A875" s="35"/>
    </row>
    <row r="876">
      <c r="A876" s="35"/>
    </row>
    <row r="877">
      <c r="A877" s="35"/>
    </row>
    <row r="878">
      <c r="A878" s="35"/>
    </row>
    <row r="879">
      <c r="A879" s="35"/>
    </row>
    <row r="880">
      <c r="A880" s="35"/>
    </row>
    <row r="881">
      <c r="A881" s="35"/>
    </row>
    <row r="882">
      <c r="A882" s="35"/>
    </row>
    <row r="883">
      <c r="A883" s="35"/>
    </row>
    <row r="884">
      <c r="A884" s="35"/>
    </row>
    <row r="885">
      <c r="A885" s="35"/>
    </row>
    <row r="886">
      <c r="A886" s="35"/>
    </row>
    <row r="887">
      <c r="A887" s="35"/>
    </row>
    <row r="888">
      <c r="A888" s="35"/>
    </row>
    <row r="889">
      <c r="A889" s="35"/>
    </row>
    <row r="890">
      <c r="A890" s="35"/>
    </row>
    <row r="891">
      <c r="A891" s="35"/>
    </row>
    <row r="892">
      <c r="A892" s="35"/>
    </row>
    <row r="893">
      <c r="A893" s="35"/>
    </row>
    <row r="894">
      <c r="A894" s="35"/>
    </row>
    <row r="895">
      <c r="A895" s="35"/>
    </row>
    <row r="896">
      <c r="A896" s="35"/>
    </row>
    <row r="897">
      <c r="A897" s="35"/>
    </row>
    <row r="898">
      <c r="A898" s="35"/>
    </row>
    <row r="899">
      <c r="A899" s="35"/>
    </row>
    <row r="900">
      <c r="A900" s="35"/>
    </row>
    <row r="901">
      <c r="A901" s="35"/>
    </row>
    <row r="902">
      <c r="A902" s="35"/>
    </row>
    <row r="903">
      <c r="A903" s="35"/>
    </row>
    <row r="904">
      <c r="A904" s="35"/>
    </row>
    <row r="905">
      <c r="A905" s="35"/>
    </row>
    <row r="906">
      <c r="A906" s="35"/>
    </row>
    <row r="907">
      <c r="A907" s="35"/>
    </row>
    <row r="908">
      <c r="A908" s="35"/>
    </row>
    <row r="909">
      <c r="A909" s="35"/>
    </row>
    <row r="910">
      <c r="A910" s="35"/>
    </row>
    <row r="911">
      <c r="A911" s="35"/>
    </row>
    <row r="912">
      <c r="A912" s="35"/>
    </row>
    <row r="913">
      <c r="A913" s="35"/>
    </row>
    <row r="914">
      <c r="A914" s="35"/>
    </row>
    <row r="915">
      <c r="A915" s="35"/>
    </row>
    <row r="916">
      <c r="A916" s="35"/>
    </row>
    <row r="917">
      <c r="A917" s="35"/>
    </row>
    <row r="918">
      <c r="A918" s="35"/>
    </row>
    <row r="919">
      <c r="A919" s="35"/>
    </row>
    <row r="920">
      <c r="A920" s="35"/>
    </row>
    <row r="921">
      <c r="A921" s="35"/>
    </row>
    <row r="922">
      <c r="A922" s="35"/>
    </row>
    <row r="923">
      <c r="A923" s="35"/>
    </row>
    <row r="924">
      <c r="A924" s="35"/>
    </row>
    <row r="925">
      <c r="A925" s="35"/>
    </row>
    <row r="926">
      <c r="A926" s="35"/>
    </row>
    <row r="927">
      <c r="A927" s="35"/>
    </row>
    <row r="928">
      <c r="A928" s="35"/>
    </row>
    <row r="929">
      <c r="A929" s="35"/>
    </row>
    <row r="930">
      <c r="A930" s="35"/>
    </row>
    <row r="931">
      <c r="A931" s="35"/>
    </row>
    <row r="932">
      <c r="A932" s="35"/>
    </row>
    <row r="933">
      <c r="A933" s="35"/>
    </row>
    <row r="934">
      <c r="A934" s="35"/>
    </row>
    <row r="935">
      <c r="A935" s="35"/>
    </row>
    <row r="936">
      <c r="A936" s="35"/>
    </row>
    <row r="937">
      <c r="A937" s="35"/>
    </row>
    <row r="938">
      <c r="A938" s="35"/>
    </row>
    <row r="939">
      <c r="A939" s="35"/>
    </row>
    <row r="940">
      <c r="A940" s="35"/>
    </row>
    <row r="941">
      <c r="A941" s="35"/>
    </row>
    <row r="942">
      <c r="A942" s="35"/>
    </row>
    <row r="943">
      <c r="A943" s="35"/>
    </row>
    <row r="944">
      <c r="A944" s="35"/>
    </row>
    <row r="945">
      <c r="A945" s="35"/>
    </row>
    <row r="946">
      <c r="A946" s="35"/>
    </row>
    <row r="947">
      <c r="A947" s="35"/>
    </row>
    <row r="948">
      <c r="A948" s="35"/>
    </row>
    <row r="949">
      <c r="A949" s="35"/>
    </row>
    <row r="950">
      <c r="A950" s="35"/>
    </row>
    <row r="951">
      <c r="A951" s="35"/>
    </row>
    <row r="952">
      <c r="A952" s="35"/>
    </row>
    <row r="953">
      <c r="A953" s="35"/>
    </row>
    <row r="954">
      <c r="A954" s="35"/>
    </row>
    <row r="955">
      <c r="A955" s="35"/>
    </row>
    <row r="956">
      <c r="A956" s="35"/>
    </row>
    <row r="957">
      <c r="A957" s="35"/>
    </row>
    <row r="958">
      <c r="A958" s="35"/>
    </row>
    <row r="959">
      <c r="A959" s="35"/>
    </row>
    <row r="960">
      <c r="A960" s="35"/>
    </row>
    <row r="961">
      <c r="A961" s="35"/>
    </row>
    <row r="962">
      <c r="A962" s="35"/>
    </row>
    <row r="963">
      <c r="A963" s="35"/>
    </row>
    <row r="964">
      <c r="A964" s="35"/>
    </row>
    <row r="965">
      <c r="A965" s="35"/>
    </row>
    <row r="966">
      <c r="A966" s="35"/>
    </row>
    <row r="967">
      <c r="A967" s="35"/>
    </row>
    <row r="968">
      <c r="A968" s="35"/>
    </row>
    <row r="969">
      <c r="A969" s="35"/>
    </row>
    <row r="970">
      <c r="A970" s="35"/>
    </row>
    <row r="971">
      <c r="A971" s="35"/>
    </row>
    <row r="972">
      <c r="A972" s="35"/>
    </row>
    <row r="973">
      <c r="A973" s="35"/>
    </row>
    <row r="974">
      <c r="A974" s="35"/>
    </row>
    <row r="975">
      <c r="A975" s="35"/>
    </row>
    <row r="976">
      <c r="A976" s="35"/>
    </row>
    <row r="977">
      <c r="A977" s="35"/>
    </row>
    <row r="978">
      <c r="A978" s="35"/>
    </row>
    <row r="979">
      <c r="A979" s="35"/>
    </row>
    <row r="980">
      <c r="A980" s="35"/>
    </row>
    <row r="981">
      <c r="A981" s="35"/>
    </row>
    <row r="982">
      <c r="A982" s="35"/>
    </row>
    <row r="983">
      <c r="A983" s="35"/>
    </row>
    <row r="984">
      <c r="A984" s="35"/>
    </row>
    <row r="985">
      <c r="A985" s="35"/>
    </row>
    <row r="986">
      <c r="A986" s="35"/>
    </row>
    <row r="987">
      <c r="A987" s="35"/>
    </row>
    <row r="988">
      <c r="A988" s="35"/>
    </row>
    <row r="989">
      <c r="A989" s="35"/>
    </row>
    <row r="990">
      <c r="A990" s="35"/>
    </row>
    <row r="991">
      <c r="A991" s="35"/>
    </row>
    <row r="992">
      <c r="A992" s="35"/>
    </row>
    <row r="993">
      <c r="A993" s="35"/>
    </row>
    <row r="994">
      <c r="A994" s="35"/>
    </row>
    <row r="995">
      <c r="A995" s="35"/>
    </row>
    <row r="996">
      <c r="A996" s="35"/>
    </row>
    <row r="997">
      <c r="A997" s="35"/>
    </row>
    <row r="998">
      <c r="A998" s="35"/>
    </row>
    <row r="999">
      <c r="A999" s="35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5" t="s">
        <v>107</v>
      </c>
      <c r="C1" s="56">
        <f>500</f>
        <v>500</v>
      </c>
      <c r="D1" s="3"/>
      <c r="E1" s="55" t="s">
        <v>108</v>
      </c>
      <c r="F1" s="57">
        <v>200.0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5"/>
      <c r="B2" s="58"/>
      <c r="C2" s="10"/>
      <c r="D2" s="3"/>
      <c r="E2" s="3"/>
      <c r="F2" s="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0" t="s">
        <v>110</v>
      </c>
      <c r="B3" s="61"/>
      <c r="C3" s="62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3"/>
      <c r="B4" s="64" t="s">
        <v>111</v>
      </c>
      <c r="C4" s="3">
        <v>25.0</v>
      </c>
      <c r="D4" s="3">
        <v>25.0</v>
      </c>
      <c r="E4" s="3">
        <v>30.0</v>
      </c>
      <c r="F4" s="3">
        <v>30.0</v>
      </c>
      <c r="G4" s="3">
        <v>30.0</v>
      </c>
      <c r="H4" s="3">
        <v>30.0</v>
      </c>
      <c r="I4" s="3">
        <v>50.0</v>
      </c>
      <c r="J4" s="3">
        <v>55.0</v>
      </c>
      <c r="K4" s="3">
        <v>60.0</v>
      </c>
      <c r="L4" s="3">
        <v>55.0</v>
      </c>
      <c r="M4" s="3">
        <v>55.0</v>
      </c>
      <c r="N4" s="3">
        <v>55.0</v>
      </c>
      <c r="O4" s="3"/>
      <c r="P4" s="65">
        <f>SUM(C4:N4)</f>
        <v>500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6" t="s">
        <v>112</v>
      </c>
      <c r="B5" s="67" t="s">
        <v>113</v>
      </c>
      <c r="C5" s="68" t="s">
        <v>114</v>
      </c>
      <c r="D5" s="69" t="s">
        <v>115</v>
      </c>
      <c r="E5" s="69" t="s">
        <v>116</v>
      </c>
      <c r="F5" s="69" t="s">
        <v>117</v>
      </c>
      <c r="G5" s="69" t="s">
        <v>118</v>
      </c>
      <c r="H5" s="69" t="s">
        <v>119</v>
      </c>
      <c r="I5" s="69" t="s">
        <v>120</v>
      </c>
      <c r="J5" s="69" t="s">
        <v>121</v>
      </c>
      <c r="K5" s="69" t="s">
        <v>122</v>
      </c>
      <c r="L5" s="69" t="s">
        <v>123</v>
      </c>
      <c r="M5" s="69" t="s">
        <v>124</v>
      </c>
      <c r="N5" s="69" t="s">
        <v>125</v>
      </c>
      <c r="O5" s="70"/>
      <c r="P5" s="71"/>
      <c r="Q5" s="70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ht="15.75" customHeight="1">
      <c r="A6" s="73" t="s">
        <v>126</v>
      </c>
      <c r="B6" s="74"/>
      <c r="C6" s="75" t="s">
        <v>127</v>
      </c>
      <c r="D6" s="76" t="s">
        <v>128</v>
      </c>
      <c r="E6" s="76" t="s">
        <v>129</v>
      </c>
      <c r="F6" s="76" t="s">
        <v>130</v>
      </c>
      <c r="G6" s="76" t="s">
        <v>131</v>
      </c>
      <c r="H6" s="76" t="s">
        <v>132</v>
      </c>
      <c r="I6" s="76" t="s">
        <v>133</v>
      </c>
      <c r="J6" s="76" t="s">
        <v>134</v>
      </c>
      <c r="K6" s="76" t="s">
        <v>135</v>
      </c>
      <c r="L6" s="76" t="s">
        <v>136</v>
      </c>
      <c r="M6" s="76" t="s">
        <v>137</v>
      </c>
      <c r="N6" s="77" t="s">
        <v>138</v>
      </c>
      <c r="O6" s="78"/>
      <c r="P6" s="79" t="s">
        <v>139</v>
      </c>
      <c r="Q6" s="78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0" t="s">
        <v>140</v>
      </c>
      <c r="B7" s="81"/>
      <c r="C7" s="82">
        <f t="shared" ref="C7:N7" si="1">$F$1*C4</f>
        <v>5000</v>
      </c>
      <c r="D7" s="83">
        <f t="shared" si="1"/>
        <v>5000</v>
      </c>
      <c r="E7" s="83">
        <f t="shared" si="1"/>
        <v>6000</v>
      </c>
      <c r="F7" s="83">
        <f t="shared" si="1"/>
        <v>6000</v>
      </c>
      <c r="G7" s="83">
        <f t="shared" si="1"/>
        <v>6000</v>
      </c>
      <c r="H7" s="83">
        <f t="shared" si="1"/>
        <v>6000</v>
      </c>
      <c r="I7" s="83">
        <f t="shared" si="1"/>
        <v>10000</v>
      </c>
      <c r="J7" s="83">
        <f t="shared" si="1"/>
        <v>11000</v>
      </c>
      <c r="K7" s="83">
        <f t="shared" si="1"/>
        <v>12000</v>
      </c>
      <c r="L7" s="83">
        <f t="shared" si="1"/>
        <v>11000</v>
      </c>
      <c r="M7" s="83">
        <f t="shared" si="1"/>
        <v>11000</v>
      </c>
      <c r="N7" s="84">
        <f t="shared" si="1"/>
        <v>11000</v>
      </c>
      <c r="O7" s="85"/>
      <c r="P7" s="86">
        <f t="shared" ref="P7:P9" si="2">SUM(C7:N7)</f>
        <v>100000</v>
      </c>
      <c r="Q7" s="78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0" t="s">
        <v>141</v>
      </c>
      <c r="B8" s="81"/>
      <c r="C8" s="81">
        <v>0.0</v>
      </c>
      <c r="D8" s="87">
        <v>0.0</v>
      </c>
      <c r="E8" s="87">
        <v>0.0</v>
      </c>
      <c r="F8" s="87">
        <v>0.0</v>
      </c>
      <c r="G8" s="87">
        <v>0.0</v>
      </c>
      <c r="H8" s="87">
        <v>0.0</v>
      </c>
      <c r="I8" s="87">
        <v>0.0</v>
      </c>
      <c r="J8" s="87">
        <v>0.0</v>
      </c>
      <c r="K8" s="87">
        <v>0.0</v>
      </c>
      <c r="L8" s="87">
        <v>0.0</v>
      </c>
      <c r="M8" s="87">
        <v>0.0</v>
      </c>
      <c r="N8" s="88">
        <v>0.0</v>
      </c>
      <c r="O8" s="85"/>
      <c r="P8" s="86">
        <f t="shared" si="2"/>
        <v>0</v>
      </c>
      <c r="Q8" s="78"/>
      <c r="R8" s="89"/>
    </row>
    <row r="9" ht="15.75" customHeight="1">
      <c r="A9" s="80" t="s">
        <v>142</v>
      </c>
      <c r="B9" s="81"/>
      <c r="C9" s="81">
        <v>0.0</v>
      </c>
      <c r="D9" s="87">
        <v>0.0</v>
      </c>
      <c r="E9" s="87">
        <v>0.0</v>
      </c>
      <c r="F9" s="87">
        <v>0.0</v>
      </c>
      <c r="G9" s="87">
        <v>0.0</v>
      </c>
      <c r="H9" s="87">
        <v>0.0</v>
      </c>
      <c r="I9" s="87">
        <v>0.0</v>
      </c>
      <c r="J9" s="87">
        <v>0.0</v>
      </c>
      <c r="K9" s="87">
        <v>0.0</v>
      </c>
      <c r="L9" s="87">
        <v>0.0</v>
      </c>
      <c r="M9" s="87">
        <v>0.0</v>
      </c>
      <c r="N9" s="88">
        <v>0.0</v>
      </c>
      <c r="O9" s="85"/>
      <c r="P9" s="86">
        <f t="shared" si="2"/>
        <v>0</v>
      </c>
      <c r="Q9" s="78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0" t="s">
        <v>143</v>
      </c>
      <c r="B10" s="91"/>
      <c r="C10" s="91">
        <f>'Start Up Costs'!C23</f>
        <v>50000</v>
      </c>
      <c r="D10" s="92">
        <f t="shared" ref="D10:N10" si="3">C39</f>
        <v>46056</v>
      </c>
      <c r="E10" s="92">
        <f t="shared" si="3"/>
        <v>42112</v>
      </c>
      <c r="F10" s="92">
        <f t="shared" si="3"/>
        <v>39168</v>
      </c>
      <c r="G10" s="92">
        <f t="shared" si="3"/>
        <v>36224</v>
      </c>
      <c r="H10" s="92">
        <f t="shared" si="3"/>
        <v>33280</v>
      </c>
      <c r="I10" s="92">
        <f t="shared" si="3"/>
        <v>30336</v>
      </c>
      <c r="J10" s="92">
        <f t="shared" si="3"/>
        <v>31392</v>
      </c>
      <c r="K10" s="92">
        <f t="shared" si="3"/>
        <v>33448</v>
      </c>
      <c r="L10" s="92">
        <f t="shared" si="3"/>
        <v>36504</v>
      </c>
      <c r="M10" s="92">
        <f t="shared" si="3"/>
        <v>38560</v>
      </c>
      <c r="N10" s="93">
        <f t="shared" si="3"/>
        <v>40616</v>
      </c>
      <c r="O10" s="85"/>
      <c r="P10" s="86"/>
      <c r="Q10" s="78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3" t="s">
        <v>144</v>
      </c>
      <c r="B11" s="94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8"/>
      <c r="P11" s="99"/>
      <c r="Q11" s="7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0" t="s">
        <v>145</v>
      </c>
      <c r="B12" s="82">
        <v>0.0</v>
      </c>
      <c r="C12" s="82">
        <v>0.0</v>
      </c>
      <c r="D12" s="83">
        <f t="shared" ref="D12:N12" si="4">C12</f>
        <v>0</v>
      </c>
      <c r="E12" s="83">
        <f t="shared" si="4"/>
        <v>0</v>
      </c>
      <c r="F12" s="83">
        <f t="shared" si="4"/>
        <v>0</v>
      </c>
      <c r="G12" s="83">
        <f t="shared" si="4"/>
        <v>0</v>
      </c>
      <c r="H12" s="83">
        <f t="shared" si="4"/>
        <v>0</v>
      </c>
      <c r="I12" s="83">
        <f t="shared" si="4"/>
        <v>0</v>
      </c>
      <c r="J12" s="83">
        <f t="shared" si="4"/>
        <v>0</v>
      </c>
      <c r="K12" s="83">
        <f t="shared" si="4"/>
        <v>0</v>
      </c>
      <c r="L12" s="83">
        <f t="shared" si="4"/>
        <v>0</v>
      </c>
      <c r="M12" s="83">
        <f t="shared" si="4"/>
        <v>0</v>
      </c>
      <c r="N12" s="84">
        <f t="shared" si="4"/>
        <v>0</v>
      </c>
      <c r="O12" s="85"/>
      <c r="P12" s="101">
        <f t="shared" ref="P12:P35" si="6">SUM(C12:N12)</f>
        <v>0</v>
      </c>
      <c r="Q12" s="7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0" t="s">
        <v>146</v>
      </c>
      <c r="B13" s="81">
        <v>0.0</v>
      </c>
      <c r="C13" s="81">
        <v>0.0</v>
      </c>
      <c r="D13" s="87">
        <f t="shared" ref="D13:N13" si="5">C13</f>
        <v>0</v>
      </c>
      <c r="E13" s="87">
        <f t="shared" si="5"/>
        <v>0</v>
      </c>
      <c r="F13" s="87">
        <f t="shared" si="5"/>
        <v>0</v>
      </c>
      <c r="G13" s="87">
        <f t="shared" si="5"/>
        <v>0</v>
      </c>
      <c r="H13" s="87">
        <f t="shared" si="5"/>
        <v>0</v>
      </c>
      <c r="I13" s="87">
        <f t="shared" si="5"/>
        <v>0</v>
      </c>
      <c r="J13" s="87">
        <f t="shared" si="5"/>
        <v>0</v>
      </c>
      <c r="K13" s="87">
        <f t="shared" si="5"/>
        <v>0</v>
      </c>
      <c r="L13" s="87">
        <f t="shared" si="5"/>
        <v>0</v>
      </c>
      <c r="M13" s="87">
        <f t="shared" si="5"/>
        <v>0</v>
      </c>
      <c r="N13" s="88">
        <f t="shared" si="5"/>
        <v>0</v>
      </c>
      <c r="O13" s="85"/>
      <c r="P13" s="101">
        <f t="shared" si="6"/>
        <v>0</v>
      </c>
      <c r="Q13" s="7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0" t="s">
        <v>147</v>
      </c>
      <c r="B14" s="81">
        <v>0.0</v>
      </c>
      <c r="C14" s="81">
        <v>0.0</v>
      </c>
      <c r="D14" s="87">
        <f t="shared" ref="D14:N14" si="7">C14</f>
        <v>0</v>
      </c>
      <c r="E14" s="87">
        <f t="shared" si="7"/>
        <v>0</v>
      </c>
      <c r="F14" s="87">
        <f t="shared" si="7"/>
        <v>0</v>
      </c>
      <c r="G14" s="87">
        <f t="shared" si="7"/>
        <v>0</v>
      </c>
      <c r="H14" s="87">
        <f t="shared" si="7"/>
        <v>0</v>
      </c>
      <c r="I14" s="87">
        <f t="shared" si="7"/>
        <v>0</v>
      </c>
      <c r="J14" s="87">
        <f t="shared" si="7"/>
        <v>0</v>
      </c>
      <c r="K14" s="87">
        <f t="shared" si="7"/>
        <v>0</v>
      </c>
      <c r="L14" s="87">
        <f t="shared" si="7"/>
        <v>0</v>
      </c>
      <c r="M14" s="87">
        <f t="shared" si="7"/>
        <v>0</v>
      </c>
      <c r="N14" s="88">
        <f t="shared" si="7"/>
        <v>0</v>
      </c>
      <c r="O14" s="85"/>
      <c r="P14" s="101">
        <f t="shared" si="6"/>
        <v>0</v>
      </c>
      <c r="Q14" s="102"/>
      <c r="R14" s="10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0" t="s">
        <v>148</v>
      </c>
      <c r="B15" s="81">
        <f>(Assumptions!B14+Assumptions!B15)*0.5</f>
        <v>72800</v>
      </c>
      <c r="C15" s="81">
        <f t="shared" ref="C15:N15" si="8">$B$15/12</f>
        <v>6066.666667</v>
      </c>
      <c r="D15" s="87">
        <f t="shared" si="8"/>
        <v>6066.666667</v>
      </c>
      <c r="E15" s="87">
        <f t="shared" si="8"/>
        <v>6066.666667</v>
      </c>
      <c r="F15" s="87">
        <f t="shared" si="8"/>
        <v>6066.666667</v>
      </c>
      <c r="G15" s="87">
        <f t="shared" si="8"/>
        <v>6066.666667</v>
      </c>
      <c r="H15" s="87">
        <f t="shared" si="8"/>
        <v>6066.666667</v>
      </c>
      <c r="I15" s="87">
        <f t="shared" si="8"/>
        <v>6066.666667</v>
      </c>
      <c r="J15" s="87">
        <f t="shared" si="8"/>
        <v>6066.666667</v>
      </c>
      <c r="K15" s="87">
        <f t="shared" si="8"/>
        <v>6066.666667</v>
      </c>
      <c r="L15" s="87">
        <f t="shared" si="8"/>
        <v>6066.666667</v>
      </c>
      <c r="M15" s="87">
        <f t="shared" si="8"/>
        <v>6066.666667</v>
      </c>
      <c r="N15" s="88">
        <f t="shared" si="8"/>
        <v>6066.666667</v>
      </c>
      <c r="O15" s="85"/>
      <c r="P15" s="101">
        <f t="shared" si="6"/>
        <v>72800</v>
      </c>
      <c r="Q15" s="102"/>
      <c r="R15" s="104" t="s">
        <v>149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0" t="s">
        <v>150</v>
      </c>
      <c r="B16" s="81">
        <f>Assumptions!B17*0.5</f>
        <v>20228</v>
      </c>
      <c r="C16" s="81">
        <f t="shared" ref="C16:N16" si="9">$B$16/12</f>
        <v>1685.666667</v>
      </c>
      <c r="D16" s="87">
        <f t="shared" si="9"/>
        <v>1685.666667</v>
      </c>
      <c r="E16" s="87">
        <f t="shared" si="9"/>
        <v>1685.666667</v>
      </c>
      <c r="F16" s="87">
        <f t="shared" si="9"/>
        <v>1685.666667</v>
      </c>
      <c r="G16" s="87">
        <f t="shared" si="9"/>
        <v>1685.666667</v>
      </c>
      <c r="H16" s="87">
        <f t="shared" si="9"/>
        <v>1685.666667</v>
      </c>
      <c r="I16" s="87">
        <f t="shared" si="9"/>
        <v>1685.666667</v>
      </c>
      <c r="J16" s="87">
        <f t="shared" si="9"/>
        <v>1685.666667</v>
      </c>
      <c r="K16" s="87">
        <f t="shared" si="9"/>
        <v>1685.666667</v>
      </c>
      <c r="L16" s="87">
        <f t="shared" si="9"/>
        <v>1685.666667</v>
      </c>
      <c r="M16" s="87">
        <f t="shared" si="9"/>
        <v>1685.666667</v>
      </c>
      <c r="N16" s="88">
        <f t="shared" si="9"/>
        <v>1685.666667</v>
      </c>
      <c r="O16" s="85"/>
      <c r="P16" s="101">
        <f t="shared" si="6"/>
        <v>20228</v>
      </c>
      <c r="Q16" s="102"/>
      <c r="R16" s="104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0" t="s">
        <v>152</v>
      </c>
      <c r="B17" s="81">
        <v>0.0</v>
      </c>
      <c r="C17" s="81">
        <v>0.0</v>
      </c>
      <c r="D17" s="87">
        <f t="shared" ref="D17:N17" si="10">C17</f>
        <v>0</v>
      </c>
      <c r="E17" s="87">
        <f t="shared" si="10"/>
        <v>0</v>
      </c>
      <c r="F17" s="87">
        <f t="shared" si="10"/>
        <v>0</v>
      </c>
      <c r="G17" s="87">
        <f t="shared" si="10"/>
        <v>0</v>
      </c>
      <c r="H17" s="87">
        <f t="shared" si="10"/>
        <v>0</v>
      </c>
      <c r="I17" s="87">
        <f t="shared" si="10"/>
        <v>0</v>
      </c>
      <c r="J17" s="87">
        <f t="shared" si="10"/>
        <v>0</v>
      </c>
      <c r="K17" s="87">
        <f t="shared" si="10"/>
        <v>0</v>
      </c>
      <c r="L17" s="87">
        <f t="shared" si="10"/>
        <v>0</v>
      </c>
      <c r="M17" s="87">
        <f t="shared" si="10"/>
        <v>0</v>
      </c>
      <c r="N17" s="88">
        <f t="shared" si="10"/>
        <v>0</v>
      </c>
      <c r="O17" s="85"/>
      <c r="P17" s="101">
        <f t="shared" si="6"/>
        <v>0</v>
      </c>
      <c r="Q17" s="102"/>
      <c r="R17" s="10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0" t="s">
        <v>153</v>
      </c>
      <c r="B18" s="81">
        <v>0.0</v>
      </c>
      <c r="C18" s="81">
        <v>0.0</v>
      </c>
      <c r="D18" s="87">
        <f t="shared" ref="D18:N18" si="11">C18</f>
        <v>0</v>
      </c>
      <c r="E18" s="87">
        <f t="shared" si="11"/>
        <v>0</v>
      </c>
      <c r="F18" s="87">
        <f t="shared" si="11"/>
        <v>0</v>
      </c>
      <c r="G18" s="87">
        <f t="shared" si="11"/>
        <v>0</v>
      </c>
      <c r="H18" s="87">
        <f t="shared" si="11"/>
        <v>0</v>
      </c>
      <c r="I18" s="87">
        <f t="shared" si="11"/>
        <v>0</v>
      </c>
      <c r="J18" s="87">
        <f t="shared" si="11"/>
        <v>0</v>
      </c>
      <c r="K18" s="87">
        <f t="shared" si="11"/>
        <v>0</v>
      </c>
      <c r="L18" s="87">
        <f t="shared" si="11"/>
        <v>0</v>
      </c>
      <c r="M18" s="87">
        <f t="shared" si="11"/>
        <v>0</v>
      </c>
      <c r="N18" s="88">
        <f t="shared" si="11"/>
        <v>0</v>
      </c>
      <c r="O18" s="85"/>
      <c r="P18" s="101">
        <f t="shared" si="6"/>
        <v>0</v>
      </c>
      <c r="Q18" s="102"/>
      <c r="R18" s="10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0" t="s">
        <v>154</v>
      </c>
      <c r="B19" s="81">
        <v>0.0</v>
      </c>
      <c r="C19" s="81">
        <v>0.0</v>
      </c>
      <c r="D19" s="87">
        <f t="shared" ref="D19:N19" si="12">C19</f>
        <v>0</v>
      </c>
      <c r="E19" s="87">
        <f t="shared" si="12"/>
        <v>0</v>
      </c>
      <c r="F19" s="87">
        <f t="shared" si="12"/>
        <v>0</v>
      </c>
      <c r="G19" s="87">
        <f t="shared" si="12"/>
        <v>0</v>
      </c>
      <c r="H19" s="87">
        <f t="shared" si="12"/>
        <v>0</v>
      </c>
      <c r="I19" s="87">
        <f t="shared" si="12"/>
        <v>0</v>
      </c>
      <c r="J19" s="87">
        <f t="shared" si="12"/>
        <v>0</v>
      </c>
      <c r="K19" s="87">
        <f t="shared" si="12"/>
        <v>0</v>
      </c>
      <c r="L19" s="87">
        <f t="shared" si="12"/>
        <v>0</v>
      </c>
      <c r="M19" s="87">
        <f t="shared" si="12"/>
        <v>0</v>
      </c>
      <c r="N19" s="88">
        <f t="shared" si="12"/>
        <v>0</v>
      </c>
      <c r="O19" s="85"/>
      <c r="P19" s="101">
        <f t="shared" si="6"/>
        <v>0</v>
      </c>
      <c r="Q19" s="7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0" t="s">
        <v>155</v>
      </c>
      <c r="B20" s="81">
        <f>(C1/10)*70</f>
        <v>3500</v>
      </c>
      <c r="C20" s="81">
        <f t="shared" ref="C20:N20" si="13">$B$20/12</f>
        <v>291.6666667</v>
      </c>
      <c r="D20" s="87">
        <f t="shared" si="13"/>
        <v>291.6666667</v>
      </c>
      <c r="E20" s="87">
        <f t="shared" si="13"/>
        <v>291.6666667</v>
      </c>
      <c r="F20" s="87">
        <f t="shared" si="13"/>
        <v>291.6666667</v>
      </c>
      <c r="G20" s="87">
        <f t="shared" si="13"/>
        <v>291.6666667</v>
      </c>
      <c r="H20" s="87">
        <f t="shared" si="13"/>
        <v>291.6666667</v>
      </c>
      <c r="I20" s="87">
        <f t="shared" si="13"/>
        <v>291.6666667</v>
      </c>
      <c r="J20" s="87">
        <f t="shared" si="13"/>
        <v>291.6666667</v>
      </c>
      <c r="K20" s="87">
        <f t="shared" si="13"/>
        <v>291.6666667</v>
      </c>
      <c r="L20" s="87">
        <f t="shared" si="13"/>
        <v>291.6666667</v>
      </c>
      <c r="M20" s="87">
        <f t="shared" si="13"/>
        <v>291.6666667</v>
      </c>
      <c r="N20" s="88">
        <f t="shared" si="13"/>
        <v>291.6666667</v>
      </c>
      <c r="O20" s="85"/>
      <c r="P20" s="101">
        <f t="shared" si="6"/>
        <v>3500</v>
      </c>
      <c r="Q20" s="78"/>
      <c r="R20" s="3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0" t="s">
        <v>157</v>
      </c>
      <c r="B21" s="81">
        <f>Assumptions!B51</f>
        <v>500</v>
      </c>
      <c r="C21" s="81">
        <f t="shared" ref="C21:N21" si="14">$B$21/12</f>
        <v>41.66666667</v>
      </c>
      <c r="D21" s="87">
        <f t="shared" si="14"/>
        <v>41.66666667</v>
      </c>
      <c r="E21" s="87">
        <f t="shared" si="14"/>
        <v>41.66666667</v>
      </c>
      <c r="F21" s="87">
        <f t="shared" si="14"/>
        <v>41.66666667</v>
      </c>
      <c r="G21" s="87">
        <f t="shared" si="14"/>
        <v>41.66666667</v>
      </c>
      <c r="H21" s="87">
        <f t="shared" si="14"/>
        <v>41.66666667</v>
      </c>
      <c r="I21" s="87">
        <f t="shared" si="14"/>
        <v>41.66666667</v>
      </c>
      <c r="J21" s="87">
        <f t="shared" si="14"/>
        <v>41.66666667</v>
      </c>
      <c r="K21" s="87">
        <f t="shared" si="14"/>
        <v>41.66666667</v>
      </c>
      <c r="L21" s="87">
        <f t="shared" si="14"/>
        <v>41.66666667</v>
      </c>
      <c r="M21" s="87">
        <f t="shared" si="14"/>
        <v>41.66666667</v>
      </c>
      <c r="N21" s="88">
        <f t="shared" si="14"/>
        <v>41.66666667</v>
      </c>
      <c r="O21" s="85"/>
      <c r="P21" s="101">
        <f t="shared" si="6"/>
        <v>500</v>
      </c>
      <c r="Q21" s="78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0" t="s">
        <v>158</v>
      </c>
      <c r="B22" s="81">
        <v>0.0</v>
      </c>
      <c r="C22" s="81">
        <v>0.0</v>
      </c>
      <c r="D22" s="87">
        <f t="shared" ref="D22:N22" si="15">C22</f>
        <v>0</v>
      </c>
      <c r="E22" s="87">
        <f t="shared" si="15"/>
        <v>0</v>
      </c>
      <c r="F22" s="87">
        <f t="shared" si="15"/>
        <v>0</v>
      </c>
      <c r="G22" s="87">
        <f t="shared" si="15"/>
        <v>0</v>
      </c>
      <c r="H22" s="87">
        <f t="shared" si="15"/>
        <v>0</v>
      </c>
      <c r="I22" s="87">
        <f t="shared" si="15"/>
        <v>0</v>
      </c>
      <c r="J22" s="87">
        <f t="shared" si="15"/>
        <v>0</v>
      </c>
      <c r="K22" s="87">
        <f t="shared" si="15"/>
        <v>0</v>
      </c>
      <c r="L22" s="87">
        <f t="shared" si="15"/>
        <v>0</v>
      </c>
      <c r="M22" s="87">
        <f t="shared" si="15"/>
        <v>0</v>
      </c>
      <c r="N22" s="88">
        <f t="shared" si="15"/>
        <v>0</v>
      </c>
      <c r="O22" s="85"/>
      <c r="P22" s="101">
        <f t="shared" si="6"/>
        <v>0</v>
      </c>
      <c r="Q22" s="78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0" t="s">
        <v>159</v>
      </c>
      <c r="B23" s="81">
        <f>Assumptions!B41*0.5</f>
        <v>3600</v>
      </c>
      <c r="C23" s="81">
        <f t="shared" ref="C23:N23" si="16">$B$23/12</f>
        <v>300</v>
      </c>
      <c r="D23" s="87">
        <f t="shared" si="16"/>
        <v>300</v>
      </c>
      <c r="E23" s="87">
        <f t="shared" si="16"/>
        <v>300</v>
      </c>
      <c r="F23" s="87">
        <f t="shared" si="16"/>
        <v>300</v>
      </c>
      <c r="G23" s="87">
        <f t="shared" si="16"/>
        <v>300</v>
      </c>
      <c r="H23" s="87">
        <f t="shared" si="16"/>
        <v>300</v>
      </c>
      <c r="I23" s="87">
        <f t="shared" si="16"/>
        <v>300</v>
      </c>
      <c r="J23" s="87">
        <f t="shared" si="16"/>
        <v>300</v>
      </c>
      <c r="K23" s="87">
        <f t="shared" si="16"/>
        <v>300</v>
      </c>
      <c r="L23" s="87">
        <f t="shared" si="16"/>
        <v>300</v>
      </c>
      <c r="M23" s="87">
        <f t="shared" si="16"/>
        <v>300</v>
      </c>
      <c r="N23" s="88">
        <f t="shared" si="16"/>
        <v>300</v>
      </c>
      <c r="O23" s="85"/>
      <c r="P23" s="101">
        <f t="shared" si="6"/>
        <v>3600</v>
      </c>
      <c r="Q23" s="78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0" t="s">
        <v>161</v>
      </c>
      <c r="B24" s="81">
        <f>SUM(Assumptions!B31:B33)</f>
        <v>2000</v>
      </c>
      <c r="C24" s="81">
        <f t="shared" ref="C24:N24" si="17">$B$24/12</f>
        <v>166.6666667</v>
      </c>
      <c r="D24" s="87">
        <f t="shared" si="17"/>
        <v>166.6666667</v>
      </c>
      <c r="E24" s="87">
        <f t="shared" si="17"/>
        <v>166.6666667</v>
      </c>
      <c r="F24" s="87">
        <f t="shared" si="17"/>
        <v>166.6666667</v>
      </c>
      <c r="G24" s="87">
        <f t="shared" si="17"/>
        <v>166.6666667</v>
      </c>
      <c r="H24" s="87">
        <f t="shared" si="17"/>
        <v>166.6666667</v>
      </c>
      <c r="I24" s="87">
        <f t="shared" si="17"/>
        <v>166.6666667</v>
      </c>
      <c r="J24" s="87">
        <f t="shared" si="17"/>
        <v>166.6666667</v>
      </c>
      <c r="K24" s="87">
        <f t="shared" si="17"/>
        <v>166.6666667</v>
      </c>
      <c r="L24" s="87">
        <f t="shared" si="17"/>
        <v>166.6666667</v>
      </c>
      <c r="M24" s="87">
        <f t="shared" si="17"/>
        <v>166.6666667</v>
      </c>
      <c r="N24" s="88">
        <f t="shared" si="17"/>
        <v>166.6666667</v>
      </c>
      <c r="O24" s="85"/>
      <c r="P24" s="101">
        <f t="shared" si="6"/>
        <v>2000</v>
      </c>
      <c r="Q24" s="7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0" t="s">
        <v>162</v>
      </c>
      <c r="B25" s="81">
        <v>0.0</v>
      </c>
      <c r="C25" s="81">
        <v>0.0</v>
      </c>
      <c r="D25" s="87">
        <f t="shared" ref="D25:N25" si="18">C25</f>
        <v>0</v>
      </c>
      <c r="E25" s="87">
        <f t="shared" si="18"/>
        <v>0</v>
      </c>
      <c r="F25" s="87">
        <f t="shared" si="18"/>
        <v>0</v>
      </c>
      <c r="G25" s="87">
        <f t="shared" si="18"/>
        <v>0</v>
      </c>
      <c r="H25" s="87">
        <f t="shared" si="18"/>
        <v>0</v>
      </c>
      <c r="I25" s="87">
        <f t="shared" si="18"/>
        <v>0</v>
      </c>
      <c r="J25" s="87">
        <f t="shared" si="18"/>
        <v>0</v>
      </c>
      <c r="K25" s="87">
        <f t="shared" si="18"/>
        <v>0</v>
      </c>
      <c r="L25" s="87">
        <f t="shared" si="18"/>
        <v>0</v>
      </c>
      <c r="M25" s="87">
        <f t="shared" si="18"/>
        <v>0</v>
      </c>
      <c r="N25" s="88">
        <f t="shared" si="18"/>
        <v>0</v>
      </c>
      <c r="O25" s="85"/>
      <c r="P25" s="101">
        <f t="shared" si="6"/>
        <v>0</v>
      </c>
      <c r="Q25" s="7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0" t="s">
        <v>163</v>
      </c>
      <c r="B26" s="81">
        <v>0.0</v>
      </c>
      <c r="C26" s="81">
        <v>0.0</v>
      </c>
      <c r="D26" s="87">
        <f t="shared" ref="D26:N26" si="19">C26</f>
        <v>0</v>
      </c>
      <c r="E26" s="87">
        <f t="shared" si="19"/>
        <v>0</v>
      </c>
      <c r="F26" s="87">
        <f t="shared" si="19"/>
        <v>0</v>
      </c>
      <c r="G26" s="87">
        <f t="shared" si="19"/>
        <v>0</v>
      </c>
      <c r="H26" s="87">
        <f t="shared" si="19"/>
        <v>0</v>
      </c>
      <c r="I26" s="87">
        <f t="shared" si="19"/>
        <v>0</v>
      </c>
      <c r="J26" s="87">
        <f t="shared" si="19"/>
        <v>0</v>
      </c>
      <c r="K26" s="87">
        <f t="shared" si="19"/>
        <v>0</v>
      </c>
      <c r="L26" s="87">
        <f t="shared" si="19"/>
        <v>0</v>
      </c>
      <c r="M26" s="87">
        <f t="shared" si="19"/>
        <v>0</v>
      </c>
      <c r="N26" s="88">
        <f t="shared" si="19"/>
        <v>0</v>
      </c>
      <c r="O26" s="85"/>
      <c r="P26" s="101">
        <f t="shared" si="6"/>
        <v>0</v>
      </c>
      <c r="Q26" s="7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0" t="s">
        <v>164</v>
      </c>
      <c r="B27" s="81">
        <v>0.0</v>
      </c>
      <c r="C27" s="81">
        <v>0.0</v>
      </c>
      <c r="D27" s="87">
        <f t="shared" ref="D27:N27" si="20">C27</f>
        <v>0</v>
      </c>
      <c r="E27" s="87">
        <f t="shared" si="20"/>
        <v>0</v>
      </c>
      <c r="F27" s="87">
        <f t="shared" si="20"/>
        <v>0</v>
      </c>
      <c r="G27" s="87">
        <f t="shared" si="20"/>
        <v>0</v>
      </c>
      <c r="H27" s="87">
        <f t="shared" si="20"/>
        <v>0</v>
      </c>
      <c r="I27" s="87">
        <f t="shared" si="20"/>
        <v>0</v>
      </c>
      <c r="J27" s="87">
        <f t="shared" si="20"/>
        <v>0</v>
      </c>
      <c r="K27" s="87">
        <f t="shared" si="20"/>
        <v>0</v>
      </c>
      <c r="L27" s="87">
        <f t="shared" si="20"/>
        <v>0</v>
      </c>
      <c r="M27" s="87">
        <f t="shared" si="20"/>
        <v>0</v>
      </c>
      <c r="N27" s="88">
        <f t="shared" si="20"/>
        <v>0</v>
      </c>
      <c r="O27" s="85"/>
      <c r="P27" s="101">
        <f t="shared" si="6"/>
        <v>0</v>
      </c>
      <c r="Q27" s="78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0" t="s">
        <v>75</v>
      </c>
      <c r="B28" s="81">
        <f>Assumptions!B23</f>
        <v>1000</v>
      </c>
      <c r="C28" s="81">
        <f t="shared" ref="C28:N28" si="21">$B$28/12</f>
        <v>83.33333333</v>
      </c>
      <c r="D28" s="87">
        <f t="shared" si="21"/>
        <v>83.33333333</v>
      </c>
      <c r="E28" s="87">
        <f t="shared" si="21"/>
        <v>83.33333333</v>
      </c>
      <c r="F28" s="87">
        <f t="shared" si="21"/>
        <v>83.33333333</v>
      </c>
      <c r="G28" s="87">
        <f t="shared" si="21"/>
        <v>83.33333333</v>
      </c>
      <c r="H28" s="87">
        <f t="shared" si="21"/>
        <v>83.33333333</v>
      </c>
      <c r="I28" s="87">
        <f t="shared" si="21"/>
        <v>83.33333333</v>
      </c>
      <c r="J28" s="87">
        <f t="shared" si="21"/>
        <v>83.33333333</v>
      </c>
      <c r="K28" s="87">
        <f t="shared" si="21"/>
        <v>83.33333333</v>
      </c>
      <c r="L28" s="87">
        <f t="shared" si="21"/>
        <v>83.33333333</v>
      </c>
      <c r="M28" s="87">
        <f t="shared" si="21"/>
        <v>83.33333333</v>
      </c>
      <c r="N28" s="88">
        <f t="shared" si="21"/>
        <v>83.33333333</v>
      </c>
      <c r="O28" s="85"/>
      <c r="P28" s="101">
        <f t="shared" si="6"/>
        <v>1000</v>
      </c>
      <c r="Q28" s="7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0" t="s">
        <v>165</v>
      </c>
      <c r="B29" s="81">
        <f>Assumptions!B52</f>
        <v>1500</v>
      </c>
      <c r="C29" s="81">
        <f t="shared" ref="C29:N29" si="22">$B$29/12</f>
        <v>125</v>
      </c>
      <c r="D29" s="87">
        <f t="shared" si="22"/>
        <v>125</v>
      </c>
      <c r="E29" s="87">
        <f t="shared" si="22"/>
        <v>125</v>
      </c>
      <c r="F29" s="87">
        <f t="shared" si="22"/>
        <v>125</v>
      </c>
      <c r="G29" s="87">
        <f t="shared" si="22"/>
        <v>125</v>
      </c>
      <c r="H29" s="87">
        <f t="shared" si="22"/>
        <v>125</v>
      </c>
      <c r="I29" s="87">
        <f t="shared" si="22"/>
        <v>125</v>
      </c>
      <c r="J29" s="87">
        <f t="shared" si="22"/>
        <v>125</v>
      </c>
      <c r="K29" s="87">
        <f t="shared" si="22"/>
        <v>125</v>
      </c>
      <c r="L29" s="87">
        <f t="shared" si="22"/>
        <v>125</v>
      </c>
      <c r="M29" s="87">
        <f t="shared" si="22"/>
        <v>125</v>
      </c>
      <c r="N29" s="88">
        <f t="shared" si="22"/>
        <v>125</v>
      </c>
      <c r="O29" s="85"/>
      <c r="P29" s="101">
        <f t="shared" si="6"/>
        <v>1500</v>
      </c>
      <c r="Q29" s="7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0" t="s">
        <v>166</v>
      </c>
      <c r="B30" s="81">
        <v>0.0</v>
      </c>
      <c r="C30" s="81">
        <v>0.0</v>
      </c>
      <c r="D30" s="87">
        <v>0.0</v>
      </c>
      <c r="E30" s="87">
        <v>0.0</v>
      </c>
      <c r="F30" s="87">
        <v>0.0</v>
      </c>
      <c r="G30" s="87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8">
        <v>0.0</v>
      </c>
      <c r="O30" s="85"/>
      <c r="P30" s="101">
        <f t="shared" si="6"/>
        <v>0</v>
      </c>
      <c r="Q30" s="7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0" t="s">
        <v>167</v>
      </c>
      <c r="B31" s="81">
        <v>0.0</v>
      </c>
      <c r="C31" s="81">
        <v>0.0</v>
      </c>
      <c r="D31" s="87">
        <v>0.0</v>
      </c>
      <c r="E31" s="87">
        <v>0.0</v>
      </c>
      <c r="F31" s="87">
        <v>0.0</v>
      </c>
      <c r="G31" s="87">
        <v>0.0</v>
      </c>
      <c r="H31" s="87">
        <v>0.0</v>
      </c>
      <c r="I31" s="87">
        <v>0.0</v>
      </c>
      <c r="J31" s="87">
        <v>0.0</v>
      </c>
      <c r="K31" s="87">
        <v>0.0</v>
      </c>
      <c r="L31" s="87">
        <v>0.0</v>
      </c>
      <c r="M31" s="87">
        <v>0.0</v>
      </c>
      <c r="N31" s="88">
        <v>0.0</v>
      </c>
      <c r="O31" s="85"/>
      <c r="P31" s="101">
        <f t="shared" si="6"/>
        <v>0</v>
      </c>
      <c r="Q31" s="7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0" t="s">
        <v>82</v>
      </c>
      <c r="B32" s="81">
        <f>Assumptions!B30*0.5</f>
        <v>500</v>
      </c>
      <c r="C32" s="81">
        <f t="shared" ref="C32:N32" si="23">$B$32/12</f>
        <v>41.66666667</v>
      </c>
      <c r="D32" s="87">
        <f t="shared" si="23"/>
        <v>41.66666667</v>
      </c>
      <c r="E32" s="87">
        <f t="shared" si="23"/>
        <v>41.66666667</v>
      </c>
      <c r="F32" s="87">
        <f t="shared" si="23"/>
        <v>41.66666667</v>
      </c>
      <c r="G32" s="87">
        <f t="shared" si="23"/>
        <v>41.66666667</v>
      </c>
      <c r="H32" s="87">
        <f t="shared" si="23"/>
        <v>41.66666667</v>
      </c>
      <c r="I32" s="87">
        <f t="shared" si="23"/>
        <v>41.66666667</v>
      </c>
      <c r="J32" s="87">
        <f t="shared" si="23"/>
        <v>41.66666667</v>
      </c>
      <c r="K32" s="87">
        <f t="shared" si="23"/>
        <v>41.66666667</v>
      </c>
      <c r="L32" s="87">
        <f t="shared" si="23"/>
        <v>41.66666667</v>
      </c>
      <c r="M32" s="87">
        <f t="shared" si="23"/>
        <v>41.66666667</v>
      </c>
      <c r="N32" s="88">
        <f t="shared" si="23"/>
        <v>41.66666667</v>
      </c>
      <c r="O32" s="85"/>
      <c r="P32" s="101">
        <f t="shared" si="6"/>
        <v>500</v>
      </c>
      <c r="Q32" s="7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0" t="s">
        <v>168</v>
      </c>
      <c r="B33" s="81">
        <f>Assumptions!B55</f>
        <v>500</v>
      </c>
      <c r="C33" s="81">
        <f t="shared" ref="C33:N33" si="24">$B$33/12</f>
        <v>41.66666667</v>
      </c>
      <c r="D33" s="87">
        <f t="shared" si="24"/>
        <v>41.66666667</v>
      </c>
      <c r="E33" s="87">
        <f t="shared" si="24"/>
        <v>41.66666667</v>
      </c>
      <c r="F33" s="87">
        <f t="shared" si="24"/>
        <v>41.66666667</v>
      </c>
      <c r="G33" s="87">
        <f t="shared" si="24"/>
        <v>41.66666667</v>
      </c>
      <c r="H33" s="87">
        <f t="shared" si="24"/>
        <v>41.66666667</v>
      </c>
      <c r="I33" s="87">
        <f t="shared" si="24"/>
        <v>41.66666667</v>
      </c>
      <c r="J33" s="87">
        <f t="shared" si="24"/>
        <v>41.66666667</v>
      </c>
      <c r="K33" s="87">
        <f t="shared" si="24"/>
        <v>41.66666667</v>
      </c>
      <c r="L33" s="87">
        <f t="shared" si="24"/>
        <v>41.66666667</v>
      </c>
      <c r="M33" s="87">
        <f t="shared" si="24"/>
        <v>41.66666667</v>
      </c>
      <c r="N33" s="88">
        <f t="shared" si="24"/>
        <v>41.66666667</v>
      </c>
      <c r="O33" s="85"/>
      <c r="P33" s="101">
        <f t="shared" si="6"/>
        <v>500</v>
      </c>
      <c r="Q33" s="7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0" t="s">
        <v>169</v>
      </c>
      <c r="B34" s="105">
        <v>1200.0</v>
      </c>
      <c r="C34" s="105">
        <f t="shared" ref="C34:N34" si="25">$B$34/12</f>
        <v>100</v>
      </c>
      <c r="D34" s="106">
        <f t="shared" si="25"/>
        <v>100</v>
      </c>
      <c r="E34" s="106">
        <f t="shared" si="25"/>
        <v>100</v>
      </c>
      <c r="F34" s="106">
        <f t="shared" si="25"/>
        <v>100</v>
      </c>
      <c r="G34" s="106">
        <f t="shared" si="25"/>
        <v>100</v>
      </c>
      <c r="H34" s="106">
        <f t="shared" si="25"/>
        <v>100</v>
      </c>
      <c r="I34" s="106">
        <f t="shared" si="25"/>
        <v>100</v>
      </c>
      <c r="J34" s="106">
        <f t="shared" si="25"/>
        <v>100</v>
      </c>
      <c r="K34" s="106">
        <f t="shared" si="25"/>
        <v>100</v>
      </c>
      <c r="L34" s="106">
        <f t="shared" si="25"/>
        <v>100</v>
      </c>
      <c r="M34" s="106">
        <f t="shared" si="25"/>
        <v>100</v>
      </c>
      <c r="N34" s="107">
        <f t="shared" si="25"/>
        <v>100</v>
      </c>
      <c r="O34" s="85"/>
      <c r="P34" s="101">
        <f t="shared" si="6"/>
        <v>1200</v>
      </c>
      <c r="Q34" s="7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3" t="s">
        <v>170</v>
      </c>
      <c r="B35" s="108"/>
      <c r="C35" s="109">
        <f t="shared" ref="C35:N35" si="26">SUM(C12:C34)</f>
        <v>8944</v>
      </c>
      <c r="D35" s="110">
        <f t="shared" si="26"/>
        <v>8944</v>
      </c>
      <c r="E35" s="110">
        <f t="shared" si="26"/>
        <v>8944</v>
      </c>
      <c r="F35" s="110">
        <f t="shared" si="26"/>
        <v>8944</v>
      </c>
      <c r="G35" s="110">
        <f t="shared" si="26"/>
        <v>8944</v>
      </c>
      <c r="H35" s="110">
        <f t="shared" si="26"/>
        <v>8944</v>
      </c>
      <c r="I35" s="110">
        <f t="shared" si="26"/>
        <v>8944</v>
      </c>
      <c r="J35" s="110">
        <f t="shared" si="26"/>
        <v>8944</v>
      </c>
      <c r="K35" s="110">
        <f t="shared" si="26"/>
        <v>8944</v>
      </c>
      <c r="L35" s="110">
        <f t="shared" si="26"/>
        <v>8944</v>
      </c>
      <c r="M35" s="110">
        <f t="shared" si="26"/>
        <v>8944</v>
      </c>
      <c r="N35" s="111">
        <f t="shared" si="26"/>
        <v>8944</v>
      </c>
      <c r="O35" s="98"/>
      <c r="P35" s="112">
        <f t="shared" si="6"/>
        <v>107328</v>
      </c>
      <c r="Q35" s="7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3"/>
      <c r="B36" s="114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98"/>
      <c r="P36" s="115"/>
      <c r="Q36" s="7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6" t="s">
        <v>171</v>
      </c>
      <c r="B37" s="117">
        <v>0.0</v>
      </c>
      <c r="C37" s="87">
        <v>0.0</v>
      </c>
      <c r="D37" s="87">
        <f t="shared" ref="D37:N37" si="27">C37</f>
        <v>0</v>
      </c>
      <c r="E37" s="87">
        <f t="shared" si="27"/>
        <v>0</v>
      </c>
      <c r="F37" s="87">
        <f t="shared" si="27"/>
        <v>0</v>
      </c>
      <c r="G37" s="87">
        <f t="shared" si="27"/>
        <v>0</v>
      </c>
      <c r="H37" s="87">
        <f t="shared" si="27"/>
        <v>0</v>
      </c>
      <c r="I37" s="87">
        <f t="shared" si="27"/>
        <v>0</v>
      </c>
      <c r="J37" s="87">
        <f t="shared" si="27"/>
        <v>0</v>
      </c>
      <c r="K37" s="87">
        <f t="shared" si="27"/>
        <v>0</v>
      </c>
      <c r="L37" s="87">
        <f t="shared" si="27"/>
        <v>0</v>
      </c>
      <c r="M37" s="87">
        <f t="shared" si="27"/>
        <v>0</v>
      </c>
      <c r="N37" s="87">
        <f t="shared" si="27"/>
        <v>0</v>
      </c>
      <c r="O37" s="98"/>
      <c r="P37" s="101">
        <f t="shared" ref="P37:P38" si="29">SUM(C37:N37)</f>
        <v>0</v>
      </c>
      <c r="Q37" s="7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3" t="s">
        <v>172</v>
      </c>
      <c r="B38" s="118"/>
      <c r="C38" s="115">
        <f t="shared" ref="C38:N38" si="28">C7+C8+C9-C35-C36-C37</f>
        <v>-3944</v>
      </c>
      <c r="D38" s="115">
        <f t="shared" si="28"/>
        <v>-3944</v>
      </c>
      <c r="E38" s="115">
        <f t="shared" si="28"/>
        <v>-2944</v>
      </c>
      <c r="F38" s="115">
        <f t="shared" si="28"/>
        <v>-2944</v>
      </c>
      <c r="G38" s="115">
        <f t="shared" si="28"/>
        <v>-2944</v>
      </c>
      <c r="H38" s="115">
        <f t="shared" si="28"/>
        <v>-2944</v>
      </c>
      <c r="I38" s="115">
        <f t="shared" si="28"/>
        <v>1056</v>
      </c>
      <c r="J38" s="115">
        <f t="shared" si="28"/>
        <v>2056</v>
      </c>
      <c r="K38" s="115">
        <f t="shared" si="28"/>
        <v>3056</v>
      </c>
      <c r="L38" s="115">
        <f t="shared" si="28"/>
        <v>2056</v>
      </c>
      <c r="M38" s="115">
        <f t="shared" si="28"/>
        <v>2056</v>
      </c>
      <c r="N38" s="115">
        <f t="shared" si="28"/>
        <v>2056</v>
      </c>
      <c r="O38" s="98"/>
      <c r="P38" s="115">
        <f t="shared" si="29"/>
        <v>-7328</v>
      </c>
      <c r="Q38" s="7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6" t="s">
        <v>173</v>
      </c>
      <c r="B39" s="119"/>
      <c r="C39" s="92">
        <f>C38+C10</f>
        <v>46056</v>
      </c>
      <c r="D39" s="92">
        <f t="shared" ref="D39:N39" si="30">D38+C39</f>
        <v>42112</v>
      </c>
      <c r="E39" s="92">
        <f t="shared" si="30"/>
        <v>39168</v>
      </c>
      <c r="F39" s="92">
        <f t="shared" si="30"/>
        <v>36224</v>
      </c>
      <c r="G39" s="92">
        <f t="shared" si="30"/>
        <v>33280</v>
      </c>
      <c r="H39" s="92">
        <f t="shared" si="30"/>
        <v>30336</v>
      </c>
      <c r="I39" s="92">
        <f t="shared" si="30"/>
        <v>31392</v>
      </c>
      <c r="J39" s="92">
        <f t="shared" si="30"/>
        <v>33448</v>
      </c>
      <c r="K39" s="92">
        <f t="shared" si="30"/>
        <v>36504</v>
      </c>
      <c r="L39" s="92">
        <f t="shared" si="30"/>
        <v>38560</v>
      </c>
      <c r="M39" s="92">
        <f t="shared" si="30"/>
        <v>40616</v>
      </c>
      <c r="N39" s="92">
        <f t="shared" si="30"/>
        <v>42672</v>
      </c>
      <c r="O39" s="120"/>
      <c r="P39" s="106"/>
      <c r="Q39" s="121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1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1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1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1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1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1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1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1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1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1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1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1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1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1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1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1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1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1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1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1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1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1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1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1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1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1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1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1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1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1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1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1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1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1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1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1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1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1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1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1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1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1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1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1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1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1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1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1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1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1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1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1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1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1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1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1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1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1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1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1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1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1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1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1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1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1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1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1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1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1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1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1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1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1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1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1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1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1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1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1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1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1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1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1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1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1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1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1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1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1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1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1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1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1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1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1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1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1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1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1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1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1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1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1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1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1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1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1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1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1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1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1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1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1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1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1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1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1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1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1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1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1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1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1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1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1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1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1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1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1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1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1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1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1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1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1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1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1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1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1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1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1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1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1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1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1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1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1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1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1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1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1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1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1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1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1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1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1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1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1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1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1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1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1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1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1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1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1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1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1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1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1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1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1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1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1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1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1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1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1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1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1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1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1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1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1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1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1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1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1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1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1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1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1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1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1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1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1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1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1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1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1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1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1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1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1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1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1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1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1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1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1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1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1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1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1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1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1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1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1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1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1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1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1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1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1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1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1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1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1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1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1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1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1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1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1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1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1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1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1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1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1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1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1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1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1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1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1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1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1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1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1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1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1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1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1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1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1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1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1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1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1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1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1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1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1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1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1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1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1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1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1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1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1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1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1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1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1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1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1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1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1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1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1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1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1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1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1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1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1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1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1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1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1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1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1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1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1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1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1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1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1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1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1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1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1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1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1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1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1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1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1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1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1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1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1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1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1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1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1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1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1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1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1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1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1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1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1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1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1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1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1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1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1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1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1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1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1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1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1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1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1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1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1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1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1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1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1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1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1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1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1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1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1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1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1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1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1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1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1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1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1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1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1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1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1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1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1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1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1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1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1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1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1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1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1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1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1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1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1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1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1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1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1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1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1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1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1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1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1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1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1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1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1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1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1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1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1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1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1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1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1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1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1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1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1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1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1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1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1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1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1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1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1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1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1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1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1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1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1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1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1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1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1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1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1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1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1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1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1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1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1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1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1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1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1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1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1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1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1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1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1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1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1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1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1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1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1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1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1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1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1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1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1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1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1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1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1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1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1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1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1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1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1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1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1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1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1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1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1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1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1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1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1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1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1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1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1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1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1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1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1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1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1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1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1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1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1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1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1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1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1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1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1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1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1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1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1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1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1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1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1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1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1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1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1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1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1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1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1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1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1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1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1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1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1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1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1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1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1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1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1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1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1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1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1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1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1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1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1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1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1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1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1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1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1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1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1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1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1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1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1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1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1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1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1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1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1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1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1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1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1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1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1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1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1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1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1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1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1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1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1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1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1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1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1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1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1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1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1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1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1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1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1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1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1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1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1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1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1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1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1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1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1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1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1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1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1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1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1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1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1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1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1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1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1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1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1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1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1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1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1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1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1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1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1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1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1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1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1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1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1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1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1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1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1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1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1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1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1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1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1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1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1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1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1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1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1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1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1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1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1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1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1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1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1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1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1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1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1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1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1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1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1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1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1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1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1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1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1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1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1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1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1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1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1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1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1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1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1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1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1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1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1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1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1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1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1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1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1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1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1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1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1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1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1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1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1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1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1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1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1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1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1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1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1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1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1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1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1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1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1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1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1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1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1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1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1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1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1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1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1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1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1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1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1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1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1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1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1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1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1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1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1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1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1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1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1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1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1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1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1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1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1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1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1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1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1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1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1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1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1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1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1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1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1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1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1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1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1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1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1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1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1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1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1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1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1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1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1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1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1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1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1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1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1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1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1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1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1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1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1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1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1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1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1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1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1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1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1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1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1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1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1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1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1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1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1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1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1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1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1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1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1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1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1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1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1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1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1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1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1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1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1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1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1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1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1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1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1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1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1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1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1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1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1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1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1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1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1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1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1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1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1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1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1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1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1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1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1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1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1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1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1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1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1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1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1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1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1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1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1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1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1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1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1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1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1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1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1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1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1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1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1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1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1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1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1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1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1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1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1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1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1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1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1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1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1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1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1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1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1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1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1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1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1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1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1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1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1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1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1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1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1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1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1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1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1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1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1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1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1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1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1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1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1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1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1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1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1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1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1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1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1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1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1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1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1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1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1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1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1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1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1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1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1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1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1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1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1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1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1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1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1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1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1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1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1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1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1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1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1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1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1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1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1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1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1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1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1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1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1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1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1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1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1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1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1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1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1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1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1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1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1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1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1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1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1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1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1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1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1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1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1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1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1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1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1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1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/>
  </sheetViews>
  <sheetFormatPr customHeight="1" defaultColWidth="14.43" defaultRowHeight="15.0"/>
  <cols>
    <col customWidth="1" min="1" max="1" width="32.0"/>
    <col customWidth="1" min="2" max="2" width="14.71"/>
    <col customWidth="1" min="3" max="9" width="11.71"/>
    <col customWidth="1" min="10" max="10" width="13.43"/>
    <col customWidth="1" min="11" max="11" width="11.71"/>
    <col customWidth="1" min="12" max="12" width="13.0"/>
    <col customWidth="1" min="13" max="13" width="14.0"/>
    <col customWidth="1" min="14" max="14" width="16.86"/>
    <col customWidth="1" min="15" max="26" width="10.71"/>
  </cols>
  <sheetData>
    <row r="1" ht="15.75" customHeight="1">
      <c r="A1" s="122" t="s">
        <v>174</v>
      </c>
      <c r="B1" s="123"/>
      <c r="C1" s="123"/>
      <c r="D1" s="123"/>
      <c r="E1" s="123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</row>
    <row r="2" ht="15.75" customHeight="1">
      <c r="A2" s="125" t="s">
        <v>110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</row>
    <row r="3" ht="15.75" customHeight="1">
      <c r="A3" s="126" t="s">
        <v>175</v>
      </c>
      <c r="B3" s="127" t="s">
        <v>127</v>
      </c>
      <c r="C3" s="127" t="s">
        <v>128</v>
      </c>
      <c r="D3" s="127" t="s">
        <v>129</v>
      </c>
      <c r="E3" s="127" t="s">
        <v>130</v>
      </c>
      <c r="F3" s="127" t="s">
        <v>131</v>
      </c>
      <c r="G3" s="127" t="s">
        <v>132</v>
      </c>
      <c r="H3" s="127" t="s">
        <v>176</v>
      </c>
      <c r="I3" s="127" t="s">
        <v>134</v>
      </c>
      <c r="J3" s="127" t="s">
        <v>135</v>
      </c>
      <c r="K3" s="127" t="s">
        <v>136</v>
      </c>
      <c r="L3" s="127" t="s">
        <v>137</v>
      </c>
      <c r="M3" s="127" t="s">
        <v>138</v>
      </c>
      <c r="N3" s="128" t="s">
        <v>175</v>
      </c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</row>
    <row r="4" ht="15.75" customHeight="1">
      <c r="A4" s="129" t="s">
        <v>177</v>
      </c>
      <c r="B4" s="130">
        <f>'Cash Flow - Year 1'!C7</f>
        <v>5000</v>
      </c>
      <c r="C4" s="130">
        <f>'Cash Flow - Year 1'!D7</f>
        <v>5000</v>
      </c>
      <c r="D4" s="130">
        <f>'Cash Flow - Year 1'!E7</f>
        <v>6000</v>
      </c>
      <c r="E4" s="130">
        <f>'Cash Flow - Year 1'!F7</f>
        <v>6000</v>
      </c>
      <c r="F4" s="130">
        <f>'Cash Flow - Year 1'!G7</f>
        <v>6000</v>
      </c>
      <c r="G4" s="130">
        <f>'Cash Flow - Year 1'!H7</f>
        <v>6000</v>
      </c>
      <c r="H4" s="130">
        <f>'Cash Flow - Year 1'!I7</f>
        <v>10000</v>
      </c>
      <c r="I4" s="130">
        <f>'Cash Flow - Year 1'!J7</f>
        <v>11000</v>
      </c>
      <c r="J4" s="130">
        <f>'Cash Flow - Year 1'!K7</f>
        <v>12000</v>
      </c>
      <c r="K4" s="130">
        <f>'Cash Flow - Year 1'!L7</f>
        <v>11000</v>
      </c>
      <c r="L4" s="130">
        <f>'Cash Flow - Year 1'!M7</f>
        <v>11000</v>
      </c>
      <c r="M4" s="130">
        <f>'Cash Flow - Year 1'!N7</f>
        <v>11000</v>
      </c>
      <c r="N4" s="131">
        <f t="shared" ref="N4:N5" si="2">SUM(B4:M4)</f>
        <v>100000</v>
      </c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</row>
    <row r="5" ht="15.75" customHeight="1">
      <c r="A5" s="132" t="s">
        <v>178</v>
      </c>
      <c r="B5" s="133">
        <f t="shared" ref="B5:M5" si="1">B4</f>
        <v>5000</v>
      </c>
      <c r="C5" s="133">
        <f t="shared" si="1"/>
        <v>5000</v>
      </c>
      <c r="D5" s="133">
        <f t="shared" si="1"/>
        <v>6000</v>
      </c>
      <c r="E5" s="133">
        <f t="shared" si="1"/>
        <v>6000</v>
      </c>
      <c r="F5" s="133">
        <f t="shared" si="1"/>
        <v>6000</v>
      </c>
      <c r="G5" s="133">
        <f t="shared" si="1"/>
        <v>6000</v>
      </c>
      <c r="H5" s="133">
        <f t="shared" si="1"/>
        <v>10000</v>
      </c>
      <c r="I5" s="133">
        <f t="shared" si="1"/>
        <v>11000</v>
      </c>
      <c r="J5" s="133">
        <f t="shared" si="1"/>
        <v>12000</v>
      </c>
      <c r="K5" s="133">
        <f t="shared" si="1"/>
        <v>11000</v>
      </c>
      <c r="L5" s="133">
        <f t="shared" si="1"/>
        <v>11000</v>
      </c>
      <c r="M5" s="133">
        <f t="shared" si="1"/>
        <v>11000</v>
      </c>
      <c r="N5" s="134">
        <f t="shared" si="2"/>
        <v>100000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</row>
    <row r="6" ht="15.75" customHeight="1">
      <c r="A6" s="135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36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</row>
    <row r="7" ht="15.75" customHeight="1">
      <c r="A7" s="137" t="s">
        <v>179</v>
      </c>
      <c r="B7" s="138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9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</row>
    <row r="8" ht="15.75" customHeight="1">
      <c r="A8" s="135" t="s">
        <v>180</v>
      </c>
      <c r="B8" s="124">
        <f>'Cash Flow - Year 1'!C15+'Cash Flow - Year 1'!C17</f>
        <v>6066.666667</v>
      </c>
      <c r="C8" s="124">
        <f>'Cash Flow - Year 1'!D15+'Cash Flow - Year 1'!D17</f>
        <v>6066.666667</v>
      </c>
      <c r="D8" s="124">
        <f>'Cash Flow - Year 1'!E15+'Cash Flow - Year 1'!E17</f>
        <v>6066.666667</v>
      </c>
      <c r="E8" s="124">
        <f>'Cash Flow - Year 1'!F15+'Cash Flow - Year 1'!F17</f>
        <v>6066.666667</v>
      </c>
      <c r="F8" s="124">
        <f>'Cash Flow - Year 1'!G15+'Cash Flow - Year 1'!G17</f>
        <v>6066.666667</v>
      </c>
      <c r="G8" s="124">
        <f>'Cash Flow - Year 1'!H15+'Cash Flow - Year 1'!H17</f>
        <v>6066.666667</v>
      </c>
      <c r="H8" s="124">
        <f>'Cash Flow - Year 1'!I15+'Cash Flow - Year 1'!I17</f>
        <v>6066.666667</v>
      </c>
      <c r="I8" s="124">
        <f>'Cash Flow - Year 1'!J15+'Cash Flow - Year 1'!J17</f>
        <v>6066.666667</v>
      </c>
      <c r="J8" s="124">
        <f>'Cash Flow - Year 1'!K15+'Cash Flow - Year 1'!K17</f>
        <v>6066.666667</v>
      </c>
      <c r="K8" s="124">
        <f>'Cash Flow - Year 1'!L15+'Cash Flow - Year 1'!L17</f>
        <v>6066.666667</v>
      </c>
      <c r="L8" s="124">
        <f>'Cash Flow - Year 1'!M15+'Cash Flow - Year 1'!M17</f>
        <v>6066.666667</v>
      </c>
      <c r="M8" s="124">
        <f>'Cash Flow - Year 1'!N15+'Cash Flow - Year 1'!N17</f>
        <v>6066.666667</v>
      </c>
      <c r="N8" s="136">
        <f t="shared" ref="N8:N26" si="3">SUM(B8:M8)</f>
        <v>72800</v>
      </c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</row>
    <row r="9" ht="15.75" customHeight="1">
      <c r="A9" s="135" t="s">
        <v>181</v>
      </c>
      <c r="B9" s="124">
        <f>'Cash Flow - Year 1'!C16</f>
        <v>1685.666667</v>
      </c>
      <c r="C9" s="124">
        <f>'Cash Flow - Year 1'!D16</f>
        <v>1685.666667</v>
      </c>
      <c r="D9" s="124">
        <f>'Cash Flow - Year 1'!E16</f>
        <v>1685.666667</v>
      </c>
      <c r="E9" s="124">
        <f>'Cash Flow - Year 1'!F16</f>
        <v>1685.666667</v>
      </c>
      <c r="F9" s="124">
        <f>'Cash Flow - Year 1'!G16</f>
        <v>1685.666667</v>
      </c>
      <c r="G9" s="124">
        <f>'Cash Flow - Year 1'!H16</f>
        <v>1685.666667</v>
      </c>
      <c r="H9" s="124">
        <f>'Cash Flow - Year 1'!I16</f>
        <v>1685.666667</v>
      </c>
      <c r="I9" s="124">
        <f>'Cash Flow - Year 1'!J16</f>
        <v>1685.666667</v>
      </c>
      <c r="J9" s="124">
        <f>'Cash Flow - Year 1'!K16</f>
        <v>1685.666667</v>
      </c>
      <c r="K9" s="124">
        <f>'Cash Flow - Year 1'!L16</f>
        <v>1685.666667</v>
      </c>
      <c r="L9" s="124">
        <f>'Cash Flow - Year 1'!M16</f>
        <v>1685.666667</v>
      </c>
      <c r="M9" s="124">
        <f>'Cash Flow - Year 1'!N16</f>
        <v>1685.666667</v>
      </c>
      <c r="N9" s="136">
        <f t="shared" si="3"/>
        <v>20228</v>
      </c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 ht="15.75" customHeight="1">
      <c r="A10" s="135" t="s">
        <v>182</v>
      </c>
      <c r="B10" s="124">
        <f>'Cash Flow - Year 1'!C33</f>
        <v>41.66666667</v>
      </c>
      <c r="C10" s="124">
        <f>'Cash Flow - Year 1'!D33</f>
        <v>41.66666667</v>
      </c>
      <c r="D10" s="124">
        <f>'Cash Flow - Year 1'!E33</f>
        <v>41.66666667</v>
      </c>
      <c r="E10" s="124">
        <f>'Cash Flow - Year 1'!F33</f>
        <v>41.66666667</v>
      </c>
      <c r="F10" s="124">
        <f>'Cash Flow - Year 1'!G33</f>
        <v>41.66666667</v>
      </c>
      <c r="G10" s="124">
        <f>'Cash Flow - Year 1'!H33</f>
        <v>41.66666667</v>
      </c>
      <c r="H10" s="124">
        <f>'Cash Flow - Year 1'!I33</f>
        <v>41.66666667</v>
      </c>
      <c r="I10" s="124">
        <f>'Cash Flow - Year 1'!J33</f>
        <v>41.66666667</v>
      </c>
      <c r="J10" s="124">
        <f>'Cash Flow - Year 1'!K33</f>
        <v>41.66666667</v>
      </c>
      <c r="K10" s="124">
        <f>'Cash Flow - Year 1'!L33</f>
        <v>41.66666667</v>
      </c>
      <c r="L10" s="124">
        <f>'Cash Flow - Year 1'!M33</f>
        <v>41.66666667</v>
      </c>
      <c r="M10" s="124">
        <f>'Cash Flow - Year 1'!N33</f>
        <v>41.66666667</v>
      </c>
      <c r="N10" s="136">
        <f t="shared" si="3"/>
        <v>500</v>
      </c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</row>
    <row r="11" ht="15.75" customHeight="1">
      <c r="A11" s="135" t="s">
        <v>183</v>
      </c>
      <c r="B11" s="124">
        <f>'Cash Flow - Year 1'!C26</f>
        <v>0</v>
      </c>
      <c r="C11" s="124">
        <f>'Cash Flow - Year 1'!D26</f>
        <v>0</v>
      </c>
      <c r="D11" s="124">
        <f>'Cash Flow - Year 1'!E26</f>
        <v>0</v>
      </c>
      <c r="E11" s="124">
        <f>'Cash Flow - Year 1'!F26</f>
        <v>0</v>
      </c>
      <c r="F11" s="124">
        <f>'Cash Flow - Year 1'!G26</f>
        <v>0</v>
      </c>
      <c r="G11" s="124">
        <f>'Cash Flow - Year 1'!H26</f>
        <v>0</v>
      </c>
      <c r="H11" s="124">
        <f>'Cash Flow - Year 1'!I26</f>
        <v>0</v>
      </c>
      <c r="I11" s="124">
        <f>'Cash Flow - Year 1'!J26</f>
        <v>0</v>
      </c>
      <c r="J11" s="124">
        <f>'Cash Flow - Year 1'!K26</f>
        <v>0</v>
      </c>
      <c r="K11" s="124">
        <f>'Cash Flow - Year 1'!L26</f>
        <v>0</v>
      </c>
      <c r="L11" s="124">
        <f>'Cash Flow - Year 1'!M26</f>
        <v>0</v>
      </c>
      <c r="M11" s="124">
        <f>'Cash Flow - Year 1'!N26</f>
        <v>0</v>
      </c>
      <c r="N11" s="136">
        <f t="shared" si="3"/>
        <v>0</v>
      </c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</row>
    <row r="12" ht="15.75" customHeight="1">
      <c r="A12" s="135" t="s">
        <v>166</v>
      </c>
      <c r="B12" s="124">
        <f>'Cash Flow - Year 1'!C30</f>
        <v>0</v>
      </c>
      <c r="C12" s="124">
        <f>'Cash Flow - Year 1'!D30</f>
        <v>0</v>
      </c>
      <c r="D12" s="124">
        <f>'Cash Flow - Year 1'!E30</f>
        <v>0</v>
      </c>
      <c r="E12" s="124">
        <f>'Cash Flow - Year 1'!F30</f>
        <v>0</v>
      </c>
      <c r="F12" s="124">
        <f>'Cash Flow - Year 1'!G30</f>
        <v>0</v>
      </c>
      <c r="G12" s="124">
        <f>'Cash Flow - Year 1'!H30</f>
        <v>0</v>
      </c>
      <c r="H12" s="124">
        <f>'Cash Flow - Year 1'!I30</f>
        <v>0</v>
      </c>
      <c r="I12" s="124">
        <f>'Cash Flow - Year 1'!J30</f>
        <v>0</v>
      </c>
      <c r="J12" s="124">
        <f>'Cash Flow - Year 1'!K30</f>
        <v>0</v>
      </c>
      <c r="K12" s="124">
        <f>'Cash Flow - Year 1'!L30</f>
        <v>0</v>
      </c>
      <c r="L12" s="124">
        <f>'Cash Flow - Year 1'!M30</f>
        <v>0</v>
      </c>
      <c r="M12" s="124">
        <f>'Cash Flow - Year 1'!N30</f>
        <v>0</v>
      </c>
      <c r="N12" s="136">
        <f t="shared" si="3"/>
        <v>0</v>
      </c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</row>
    <row r="13" ht="15.75" customHeight="1">
      <c r="A13" s="135" t="s">
        <v>184</v>
      </c>
      <c r="B13" s="124">
        <f>'Cash Flow - Year 1'!C34</f>
        <v>100</v>
      </c>
      <c r="C13" s="124">
        <f>'Cash Flow - Year 1'!D34</f>
        <v>100</v>
      </c>
      <c r="D13" s="124">
        <f>'Cash Flow - Year 1'!E34</f>
        <v>100</v>
      </c>
      <c r="E13" s="124">
        <f>'Cash Flow - Year 1'!F34</f>
        <v>100</v>
      </c>
      <c r="F13" s="124">
        <f>'Cash Flow - Year 1'!G34</f>
        <v>100</v>
      </c>
      <c r="G13" s="124">
        <f>'Cash Flow - Year 1'!H34</f>
        <v>100</v>
      </c>
      <c r="H13" s="124">
        <f>'Cash Flow - Year 1'!I34</f>
        <v>100</v>
      </c>
      <c r="I13" s="124">
        <f>'Cash Flow - Year 1'!J34</f>
        <v>100</v>
      </c>
      <c r="J13" s="124">
        <f>'Cash Flow - Year 1'!K34</f>
        <v>100</v>
      </c>
      <c r="K13" s="124">
        <f>'Cash Flow - Year 1'!L34</f>
        <v>100</v>
      </c>
      <c r="L13" s="124">
        <f>'Cash Flow - Year 1'!M34</f>
        <v>100</v>
      </c>
      <c r="M13" s="124">
        <f>'Cash Flow - Year 1'!N34</f>
        <v>100</v>
      </c>
      <c r="N13" s="136">
        <f t="shared" si="3"/>
        <v>1200</v>
      </c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</row>
    <row r="14" ht="15.75" customHeight="1">
      <c r="A14" s="135" t="s">
        <v>185</v>
      </c>
      <c r="B14" s="124">
        <f t="shared" ref="B14:M14" si="4">14000/12</f>
        <v>1166.666667</v>
      </c>
      <c r="C14" s="124">
        <f t="shared" si="4"/>
        <v>1166.666667</v>
      </c>
      <c r="D14" s="124">
        <f t="shared" si="4"/>
        <v>1166.666667</v>
      </c>
      <c r="E14" s="124">
        <f t="shared" si="4"/>
        <v>1166.666667</v>
      </c>
      <c r="F14" s="124">
        <f t="shared" si="4"/>
        <v>1166.666667</v>
      </c>
      <c r="G14" s="124">
        <f t="shared" si="4"/>
        <v>1166.666667</v>
      </c>
      <c r="H14" s="124">
        <f t="shared" si="4"/>
        <v>1166.666667</v>
      </c>
      <c r="I14" s="124">
        <f t="shared" si="4"/>
        <v>1166.666667</v>
      </c>
      <c r="J14" s="124">
        <f t="shared" si="4"/>
        <v>1166.666667</v>
      </c>
      <c r="K14" s="124">
        <f t="shared" si="4"/>
        <v>1166.666667</v>
      </c>
      <c r="L14" s="124">
        <f t="shared" si="4"/>
        <v>1166.666667</v>
      </c>
      <c r="M14" s="124">
        <f t="shared" si="4"/>
        <v>1166.666667</v>
      </c>
      <c r="N14" s="136">
        <f t="shared" si="3"/>
        <v>14000</v>
      </c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</row>
    <row r="15" ht="15.75" customHeight="1">
      <c r="A15" s="135" t="s">
        <v>186</v>
      </c>
      <c r="B15" s="124">
        <f>'Cash Flow - Year 1'!C29</f>
        <v>125</v>
      </c>
      <c r="C15" s="124">
        <f>'Cash Flow - Year 1'!D29</f>
        <v>125</v>
      </c>
      <c r="D15" s="124">
        <f>'Cash Flow - Year 1'!E29</f>
        <v>125</v>
      </c>
      <c r="E15" s="124">
        <f>'Cash Flow - Year 1'!F29</f>
        <v>125</v>
      </c>
      <c r="F15" s="124">
        <f>'Cash Flow - Year 1'!G29</f>
        <v>125</v>
      </c>
      <c r="G15" s="124">
        <f>'Cash Flow - Year 1'!H29</f>
        <v>125</v>
      </c>
      <c r="H15" s="124">
        <f>'Cash Flow - Year 1'!I29</f>
        <v>125</v>
      </c>
      <c r="I15" s="124">
        <f>'Cash Flow - Year 1'!J29</f>
        <v>125</v>
      </c>
      <c r="J15" s="124">
        <f>'Cash Flow - Year 1'!K29</f>
        <v>125</v>
      </c>
      <c r="K15" s="124">
        <f>'Cash Flow - Year 1'!L29</f>
        <v>125</v>
      </c>
      <c r="L15" s="124">
        <f>'Cash Flow - Year 1'!M29</f>
        <v>125</v>
      </c>
      <c r="M15" s="124">
        <f>'Cash Flow - Year 1'!N29</f>
        <v>125</v>
      </c>
      <c r="N15" s="136">
        <f t="shared" si="3"/>
        <v>1500</v>
      </c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</row>
    <row r="16" ht="15.75" customHeight="1">
      <c r="A16" s="135" t="s">
        <v>162</v>
      </c>
      <c r="B16" s="124">
        <f>'Cash Flow - Year 1'!C25</f>
        <v>0</v>
      </c>
      <c r="C16" s="124">
        <f>'Cash Flow - Year 1'!D25</f>
        <v>0</v>
      </c>
      <c r="D16" s="124">
        <f>'Cash Flow - Year 1'!E25</f>
        <v>0</v>
      </c>
      <c r="E16" s="124">
        <f>'Cash Flow - Year 1'!F25</f>
        <v>0</v>
      </c>
      <c r="F16" s="124">
        <f>'Cash Flow - Year 1'!G25</f>
        <v>0</v>
      </c>
      <c r="G16" s="124">
        <f>'Cash Flow - Year 1'!H25</f>
        <v>0</v>
      </c>
      <c r="H16" s="124">
        <f>'Cash Flow - Year 1'!I25</f>
        <v>0</v>
      </c>
      <c r="I16" s="124">
        <f>'Cash Flow - Year 1'!J25</f>
        <v>0</v>
      </c>
      <c r="J16" s="124">
        <f>'Cash Flow - Year 1'!K25</f>
        <v>0</v>
      </c>
      <c r="K16" s="124">
        <f>'Cash Flow - Year 1'!L25</f>
        <v>0</v>
      </c>
      <c r="L16" s="124">
        <f>'Cash Flow - Year 1'!M25</f>
        <v>0</v>
      </c>
      <c r="M16" s="124">
        <f>'Cash Flow - Year 1'!N25</f>
        <v>0</v>
      </c>
      <c r="N16" s="136">
        <f t="shared" si="3"/>
        <v>0</v>
      </c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</row>
    <row r="17" ht="15.75" customHeight="1">
      <c r="A17" s="135" t="s">
        <v>75</v>
      </c>
      <c r="B17" s="124">
        <f>'Cash Flow - Year 1'!C28</f>
        <v>83.33333333</v>
      </c>
      <c r="C17" s="124">
        <f>'Cash Flow - Year 1'!D28</f>
        <v>83.33333333</v>
      </c>
      <c r="D17" s="124">
        <f>'Cash Flow - Year 1'!E28</f>
        <v>83.33333333</v>
      </c>
      <c r="E17" s="124">
        <f>'Cash Flow - Year 1'!F28</f>
        <v>83.33333333</v>
      </c>
      <c r="F17" s="124">
        <f>'Cash Flow - Year 1'!G28</f>
        <v>83.33333333</v>
      </c>
      <c r="G17" s="124">
        <f>'Cash Flow - Year 1'!H28</f>
        <v>83.33333333</v>
      </c>
      <c r="H17" s="124">
        <f>'Cash Flow - Year 1'!I28</f>
        <v>83.33333333</v>
      </c>
      <c r="I17" s="124">
        <f>'Cash Flow - Year 1'!J28</f>
        <v>83.33333333</v>
      </c>
      <c r="J17" s="124">
        <f>'Cash Flow - Year 1'!K28</f>
        <v>83.33333333</v>
      </c>
      <c r="K17" s="124">
        <f>'Cash Flow - Year 1'!L28</f>
        <v>83.33333333</v>
      </c>
      <c r="L17" s="124">
        <f>'Cash Flow - Year 1'!M28</f>
        <v>83.33333333</v>
      </c>
      <c r="M17" s="124">
        <f>'Cash Flow - Year 1'!N28</f>
        <v>83.33333333</v>
      </c>
      <c r="N17" s="136">
        <f t="shared" si="3"/>
        <v>1000</v>
      </c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</row>
    <row r="18" ht="15.75" customHeight="1">
      <c r="A18" s="135" t="s">
        <v>187</v>
      </c>
      <c r="B18" s="124">
        <v>0.0</v>
      </c>
      <c r="C18" s="124">
        <v>0.0</v>
      </c>
      <c r="D18" s="124">
        <v>0.0</v>
      </c>
      <c r="E18" s="124">
        <v>0.0</v>
      </c>
      <c r="F18" s="124">
        <v>0.0</v>
      </c>
      <c r="G18" s="124">
        <v>0.0</v>
      </c>
      <c r="H18" s="124">
        <v>0.0</v>
      </c>
      <c r="I18" s="124">
        <v>0.0</v>
      </c>
      <c r="J18" s="124">
        <v>0.0</v>
      </c>
      <c r="K18" s="124">
        <v>0.0</v>
      </c>
      <c r="L18" s="124">
        <v>0.0</v>
      </c>
      <c r="M18" s="124">
        <v>0.0</v>
      </c>
      <c r="N18" s="136">
        <f t="shared" si="3"/>
        <v>0</v>
      </c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</row>
    <row r="19" ht="15.75" customHeight="1">
      <c r="A19" s="135" t="s">
        <v>188</v>
      </c>
      <c r="B19" s="124">
        <v>0.0</v>
      </c>
      <c r="C19" s="124">
        <v>0.0</v>
      </c>
      <c r="D19" s="124">
        <v>0.0</v>
      </c>
      <c r="E19" s="124">
        <v>0.0</v>
      </c>
      <c r="F19" s="124">
        <v>0.0</v>
      </c>
      <c r="G19" s="124">
        <v>0.0</v>
      </c>
      <c r="H19" s="124">
        <v>0.0</v>
      </c>
      <c r="I19" s="124">
        <v>0.0</v>
      </c>
      <c r="J19" s="124">
        <v>0.0</v>
      </c>
      <c r="K19" s="124">
        <v>0.0</v>
      </c>
      <c r="L19" s="124">
        <v>0.0</v>
      </c>
      <c r="M19" s="124">
        <v>0.0</v>
      </c>
      <c r="N19" s="136">
        <f t="shared" si="3"/>
        <v>0</v>
      </c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</row>
    <row r="20" ht="15.75" customHeight="1">
      <c r="A20" s="135" t="s">
        <v>159</v>
      </c>
      <c r="B20" s="124">
        <f>'Cash Flow - Year 1'!C23</f>
        <v>300</v>
      </c>
      <c r="C20" s="124">
        <f>'Cash Flow - Year 1'!D23</f>
        <v>300</v>
      </c>
      <c r="D20" s="124">
        <f>'Cash Flow - Year 1'!E23</f>
        <v>300</v>
      </c>
      <c r="E20" s="124">
        <f>'Cash Flow - Year 1'!F23</f>
        <v>300</v>
      </c>
      <c r="F20" s="124">
        <f>'Cash Flow - Year 1'!G23</f>
        <v>300</v>
      </c>
      <c r="G20" s="124">
        <f>'Cash Flow - Year 1'!H23</f>
        <v>300</v>
      </c>
      <c r="H20" s="124">
        <f>'Cash Flow - Year 1'!I23</f>
        <v>300</v>
      </c>
      <c r="I20" s="124">
        <f>'Cash Flow - Year 1'!J23</f>
        <v>300</v>
      </c>
      <c r="J20" s="124">
        <f>'Cash Flow - Year 1'!K23</f>
        <v>300</v>
      </c>
      <c r="K20" s="124">
        <f>'Cash Flow - Year 1'!L23</f>
        <v>300</v>
      </c>
      <c r="L20" s="124">
        <f>'Cash Flow - Year 1'!M23</f>
        <v>300</v>
      </c>
      <c r="M20" s="124">
        <f>'Cash Flow - Year 1'!N23</f>
        <v>300</v>
      </c>
      <c r="N20" s="136">
        <f t="shared" si="3"/>
        <v>3600</v>
      </c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</row>
    <row r="21" ht="15.75" customHeight="1">
      <c r="A21" s="135" t="s">
        <v>189</v>
      </c>
      <c r="B21" s="124">
        <f>'Cash Flow - Year 1'!C32</f>
        <v>41.66666667</v>
      </c>
      <c r="C21" s="124">
        <f>'Cash Flow - Year 1'!D32</f>
        <v>41.66666667</v>
      </c>
      <c r="D21" s="124">
        <f>'Cash Flow - Year 1'!E32</f>
        <v>41.66666667</v>
      </c>
      <c r="E21" s="124">
        <f>'Cash Flow - Year 1'!F32</f>
        <v>41.66666667</v>
      </c>
      <c r="F21" s="124">
        <f>'Cash Flow - Year 1'!G32</f>
        <v>41.66666667</v>
      </c>
      <c r="G21" s="124">
        <f>'Cash Flow - Year 1'!H32</f>
        <v>41.66666667</v>
      </c>
      <c r="H21" s="124">
        <f>'Cash Flow - Year 1'!I32</f>
        <v>41.66666667</v>
      </c>
      <c r="I21" s="124">
        <f>'Cash Flow - Year 1'!J32</f>
        <v>41.66666667</v>
      </c>
      <c r="J21" s="124">
        <f>'Cash Flow - Year 1'!K32</f>
        <v>41.66666667</v>
      </c>
      <c r="K21" s="124">
        <f>'Cash Flow - Year 1'!L32</f>
        <v>41.66666667</v>
      </c>
      <c r="L21" s="124">
        <f>'Cash Flow - Year 1'!M32</f>
        <v>41.66666667</v>
      </c>
      <c r="M21" s="124">
        <f>'Cash Flow - Year 1'!N32</f>
        <v>41.66666667</v>
      </c>
      <c r="N21" s="136">
        <f t="shared" si="3"/>
        <v>500</v>
      </c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</row>
    <row r="22" ht="15.75" customHeight="1">
      <c r="A22" s="140" t="s">
        <v>190</v>
      </c>
      <c r="B22" s="124">
        <f>'Cash Flow - Year 1'!C4*25</f>
        <v>625</v>
      </c>
      <c r="C22" s="124">
        <f>'Cash Flow - Year 1'!D4*25</f>
        <v>625</v>
      </c>
      <c r="D22" s="124">
        <f>'Cash Flow - Year 1'!E4*25</f>
        <v>750</v>
      </c>
      <c r="E22" s="124">
        <f>'Cash Flow - Year 1'!F4*25</f>
        <v>750</v>
      </c>
      <c r="F22" s="124">
        <f>'Cash Flow - Year 1'!G4*25</f>
        <v>750</v>
      </c>
      <c r="G22" s="124">
        <f>'Cash Flow - Year 1'!H4*25</f>
        <v>750</v>
      </c>
      <c r="H22" s="124">
        <f>'Cash Flow - Year 1'!I4*25</f>
        <v>1250</v>
      </c>
      <c r="I22" s="124">
        <f>'Cash Flow - Year 1'!J4*25</f>
        <v>1375</v>
      </c>
      <c r="J22" s="124">
        <f>'Cash Flow - Year 1'!K4*25</f>
        <v>1500</v>
      </c>
      <c r="K22" s="124">
        <f>'Cash Flow - Year 1'!L4*25</f>
        <v>1375</v>
      </c>
      <c r="L22" s="124">
        <f>'Cash Flow - Year 1'!M4*25</f>
        <v>1375</v>
      </c>
      <c r="M22" s="124">
        <f>'Cash Flow - Year 1'!N4*25</f>
        <v>1375</v>
      </c>
      <c r="N22" s="136">
        <f t="shared" si="3"/>
        <v>12500</v>
      </c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</row>
    <row r="23" ht="15.75" customHeight="1">
      <c r="A23" s="132" t="s">
        <v>191</v>
      </c>
      <c r="B23" s="133">
        <f t="shared" ref="B23:M23" si="5">SUM(B8:B22)</f>
        <v>10235.66667</v>
      </c>
      <c r="C23" s="133">
        <f t="shared" si="5"/>
        <v>10235.66667</v>
      </c>
      <c r="D23" s="133">
        <f t="shared" si="5"/>
        <v>10360.66667</v>
      </c>
      <c r="E23" s="133">
        <f t="shared" si="5"/>
        <v>10360.66667</v>
      </c>
      <c r="F23" s="133">
        <f t="shared" si="5"/>
        <v>10360.66667</v>
      </c>
      <c r="G23" s="133">
        <f t="shared" si="5"/>
        <v>10360.66667</v>
      </c>
      <c r="H23" s="133">
        <f t="shared" si="5"/>
        <v>10860.66667</v>
      </c>
      <c r="I23" s="133">
        <f t="shared" si="5"/>
        <v>10985.66667</v>
      </c>
      <c r="J23" s="133">
        <f t="shared" si="5"/>
        <v>11110.66667</v>
      </c>
      <c r="K23" s="133">
        <f t="shared" si="5"/>
        <v>10985.66667</v>
      </c>
      <c r="L23" s="133">
        <f t="shared" si="5"/>
        <v>10985.66667</v>
      </c>
      <c r="M23" s="133">
        <f t="shared" si="5"/>
        <v>10985.66667</v>
      </c>
      <c r="N23" s="134">
        <f t="shared" si="3"/>
        <v>127828</v>
      </c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</row>
    <row r="24" ht="15.75" customHeight="1">
      <c r="A24" s="135" t="s">
        <v>192</v>
      </c>
      <c r="B24" s="124">
        <f t="shared" ref="B24:M24" si="6">B5-B23</f>
        <v>-5235.666667</v>
      </c>
      <c r="C24" s="124">
        <f t="shared" si="6"/>
        <v>-5235.666667</v>
      </c>
      <c r="D24" s="124">
        <f t="shared" si="6"/>
        <v>-4360.666667</v>
      </c>
      <c r="E24" s="124">
        <f t="shared" si="6"/>
        <v>-4360.666667</v>
      </c>
      <c r="F24" s="124">
        <f t="shared" si="6"/>
        <v>-4360.666667</v>
      </c>
      <c r="G24" s="124">
        <f t="shared" si="6"/>
        <v>-4360.666667</v>
      </c>
      <c r="H24" s="124">
        <f t="shared" si="6"/>
        <v>-860.6666667</v>
      </c>
      <c r="I24" s="124">
        <f t="shared" si="6"/>
        <v>14.33333333</v>
      </c>
      <c r="J24" s="124">
        <f t="shared" si="6"/>
        <v>889.3333333</v>
      </c>
      <c r="K24" s="124">
        <f t="shared" si="6"/>
        <v>14.33333333</v>
      </c>
      <c r="L24" s="124">
        <f t="shared" si="6"/>
        <v>14.33333333</v>
      </c>
      <c r="M24" s="124">
        <f t="shared" si="6"/>
        <v>14.33333333</v>
      </c>
      <c r="N24" s="136">
        <f t="shared" si="3"/>
        <v>-27828</v>
      </c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</row>
    <row r="25" ht="15.75" customHeight="1">
      <c r="A25" s="135" t="s">
        <v>193</v>
      </c>
      <c r="B25" s="124">
        <v>0.0</v>
      </c>
      <c r="C25" s="124">
        <v>0.0</v>
      </c>
      <c r="D25" s="124">
        <v>0.0</v>
      </c>
      <c r="E25" s="124">
        <v>0.0</v>
      </c>
      <c r="F25" s="124">
        <v>0.0</v>
      </c>
      <c r="G25" s="124">
        <v>0.0</v>
      </c>
      <c r="H25" s="124">
        <v>0.0</v>
      </c>
      <c r="I25" s="124">
        <v>0.0</v>
      </c>
      <c r="J25" s="124">
        <v>0.0</v>
      </c>
      <c r="K25" s="124">
        <v>0.0</v>
      </c>
      <c r="L25" s="124">
        <v>0.0</v>
      </c>
      <c r="M25" s="124">
        <v>0.0</v>
      </c>
      <c r="N25" s="136">
        <f t="shared" si="3"/>
        <v>0</v>
      </c>
      <c r="O25" s="141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</row>
    <row r="26" ht="15.75" customHeight="1">
      <c r="A26" s="142" t="s">
        <v>194</v>
      </c>
      <c r="B26" s="143">
        <f t="shared" ref="B26:M26" si="7">B24-B25</f>
        <v>-5235.666667</v>
      </c>
      <c r="C26" s="143">
        <f t="shared" si="7"/>
        <v>-5235.666667</v>
      </c>
      <c r="D26" s="143">
        <f t="shared" si="7"/>
        <v>-4360.666667</v>
      </c>
      <c r="E26" s="143">
        <f t="shared" si="7"/>
        <v>-4360.666667</v>
      </c>
      <c r="F26" s="143">
        <f t="shared" si="7"/>
        <v>-4360.666667</v>
      </c>
      <c r="G26" s="143">
        <f t="shared" si="7"/>
        <v>-4360.666667</v>
      </c>
      <c r="H26" s="143">
        <f t="shared" si="7"/>
        <v>-860.6666667</v>
      </c>
      <c r="I26" s="143">
        <f t="shared" si="7"/>
        <v>14.33333333</v>
      </c>
      <c r="J26" s="143">
        <f t="shared" si="7"/>
        <v>889.3333333</v>
      </c>
      <c r="K26" s="143">
        <f t="shared" si="7"/>
        <v>14.33333333</v>
      </c>
      <c r="L26" s="143">
        <f t="shared" si="7"/>
        <v>14.33333333</v>
      </c>
      <c r="M26" s="143">
        <f t="shared" si="7"/>
        <v>14.33333333</v>
      </c>
      <c r="N26" s="144">
        <f t="shared" si="3"/>
        <v>-27828</v>
      </c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</row>
    <row r="27" ht="15.75" customHeight="1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41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</row>
    <row r="28" ht="15.75" customHeight="1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41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</row>
    <row r="29" ht="15.75" customHeight="1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41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</row>
    <row r="30" ht="15.75" customHeight="1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41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</row>
    <row r="31" ht="15.75" customHeight="1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41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</row>
    <row r="32" ht="15.75" customHeight="1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41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</row>
    <row r="33" ht="15.75" customHeight="1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41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</row>
    <row r="34" ht="15.75" customHeight="1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41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</row>
    <row r="35" ht="15.75" customHeight="1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41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</row>
    <row r="36" ht="15.75" customHeight="1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41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</row>
    <row r="37" ht="15.75" customHeight="1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41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</row>
    <row r="38" ht="15.75" customHeight="1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41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</row>
    <row r="39" ht="15.75" customHeight="1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41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</row>
    <row r="40" ht="15.75" customHeight="1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41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</row>
    <row r="41" ht="15.75" customHeight="1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41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</row>
    <row r="42" ht="15.75" customHeight="1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41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</row>
    <row r="43" ht="15.75" customHeight="1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41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</row>
    <row r="44" ht="15.75" customHeight="1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41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</row>
    <row r="45" ht="15.75" customHeight="1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41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</row>
    <row r="46" ht="15.75" customHeight="1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41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</row>
    <row r="47" ht="15.75" customHeight="1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41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</row>
    <row r="48" ht="15.75" customHeight="1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41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</row>
    <row r="49" ht="15.75" customHeight="1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41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</row>
    <row r="50" ht="15.75" customHeight="1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41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</row>
    <row r="51" ht="15.75" customHeight="1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41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</row>
    <row r="52" ht="15.75" customHeight="1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41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</row>
    <row r="53" ht="15.75" customHeight="1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41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</row>
    <row r="54" ht="15.75" customHeight="1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41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</row>
    <row r="55" ht="15.75" customHeight="1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41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</row>
    <row r="56" ht="15.75" customHeight="1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41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</row>
    <row r="57" ht="15.75" customHeight="1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41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</row>
    <row r="58" ht="15.75" customHeight="1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41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</row>
    <row r="59" ht="15.75" customHeight="1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41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</row>
    <row r="60" ht="15.75" customHeight="1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41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</row>
    <row r="61" ht="15.75" customHeight="1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41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</row>
    <row r="62" ht="15.75" customHeight="1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41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</row>
    <row r="63" ht="15.75" customHeight="1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41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</row>
    <row r="64" ht="15.75" customHeight="1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41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</row>
    <row r="65" ht="15.75" customHeight="1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41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</row>
    <row r="66" ht="15.75" customHeight="1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41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</row>
    <row r="67" ht="15.75" customHeight="1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41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</row>
    <row r="68" ht="15.75" customHeight="1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41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</row>
    <row r="69" ht="15.75" customHeight="1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41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</row>
    <row r="70" ht="15.75" customHeight="1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41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</row>
    <row r="71" ht="15.75" customHeight="1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41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</row>
    <row r="72" ht="15.75" customHeight="1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41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</row>
    <row r="73" ht="15.75" customHeight="1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41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</row>
    <row r="74" ht="15.75" customHeight="1">
      <c r="A74" s="124"/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41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</row>
    <row r="75" ht="15.75" customHeight="1">
      <c r="A75" s="124"/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41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</row>
    <row r="76" ht="15.75" customHeight="1">
      <c r="A76" s="124"/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41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</row>
    <row r="77" ht="15.75" customHeight="1">
      <c r="A77" s="124"/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41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</row>
    <row r="78" ht="15.75" customHeight="1">
      <c r="A78" s="124"/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41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</row>
    <row r="79" ht="15.75" customHeight="1">
      <c r="A79" s="124"/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41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</row>
    <row r="80" ht="15.75" customHeight="1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41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</row>
    <row r="81" ht="15.75" customHeight="1">
      <c r="A81" s="124"/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41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</row>
    <row r="82" ht="15.75" customHeight="1">
      <c r="A82" s="124"/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41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</row>
    <row r="83" ht="15.75" customHeight="1">
      <c r="A83" s="124"/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41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</row>
    <row r="84" ht="15.75" customHeight="1">
      <c r="A84" s="124"/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41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</row>
    <row r="85" ht="15.75" customHeight="1">
      <c r="A85" s="124"/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41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</row>
    <row r="86" ht="15.75" customHeight="1">
      <c r="A86" s="124"/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41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</row>
    <row r="87" ht="15.75" customHeight="1">
      <c r="A87" s="124"/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41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</row>
    <row r="88" ht="15.75" customHeight="1">
      <c r="A88" s="124"/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41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</row>
    <row r="89" ht="15.75" customHeight="1">
      <c r="A89" s="124"/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41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</row>
    <row r="90" ht="15.75" customHeight="1">
      <c r="A90" s="124"/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41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</row>
    <row r="91" ht="15.75" customHeight="1">
      <c r="A91" s="124"/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41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</row>
    <row r="92" ht="15.75" customHeight="1">
      <c r="A92" s="124"/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41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</row>
    <row r="93" ht="15.75" customHeight="1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41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</row>
    <row r="94" ht="15.75" customHeight="1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41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</row>
    <row r="95" ht="15.75" customHeight="1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41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</row>
    <row r="96" ht="15.75" customHeight="1">
      <c r="A96" s="124"/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41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</row>
    <row r="97" ht="15.75" customHeight="1">
      <c r="A97" s="124"/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41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</row>
    <row r="98" ht="15.75" customHeight="1">
      <c r="A98" s="124"/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41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</row>
    <row r="99" ht="15.75" customHeight="1">
      <c r="A99" s="124"/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41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</row>
    <row r="100" ht="15.75" customHeight="1">
      <c r="A100" s="124"/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41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</row>
    <row r="101" ht="15.75" customHeight="1">
      <c r="A101" s="124"/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41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</row>
    <row r="102" ht="15.75" customHeight="1">
      <c r="A102" s="124"/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41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</row>
    <row r="103" ht="15.75" customHeight="1">
      <c r="A103" s="124"/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41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</row>
    <row r="104" ht="15.75" customHeight="1">
      <c r="A104" s="124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41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</row>
    <row r="105" ht="15.75" customHeight="1">
      <c r="A105" s="124"/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41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</row>
    <row r="106" ht="15.75" customHeight="1">
      <c r="A106" s="124"/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41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</row>
    <row r="107" ht="15.75" customHeight="1">
      <c r="A107" s="124"/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41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</row>
    <row r="108" ht="15.75" customHeight="1">
      <c r="A108" s="124"/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41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</row>
    <row r="109" ht="15.75" customHeight="1">
      <c r="A109" s="124"/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41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</row>
    <row r="110" ht="15.75" customHeight="1">
      <c r="A110" s="124"/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41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</row>
    <row r="111" ht="15.75" customHeight="1">
      <c r="A111" s="124"/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41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</row>
    <row r="112" ht="15.75" customHeight="1">
      <c r="A112" s="124"/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41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</row>
    <row r="113" ht="15.75" customHeight="1">
      <c r="A113" s="124"/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41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ht="15.75" customHeight="1">
      <c r="A114" s="124"/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41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</row>
    <row r="115" ht="15.75" customHeight="1">
      <c r="A115" s="124"/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41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</row>
    <row r="116" ht="15.75" customHeight="1">
      <c r="A116" s="124"/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41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</row>
    <row r="117" ht="15.75" customHeight="1">
      <c r="A117" s="124"/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41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</row>
    <row r="118" ht="15.75" customHeight="1">
      <c r="A118" s="124"/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41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</row>
    <row r="119" ht="15.75" customHeight="1">
      <c r="A119" s="124"/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41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</row>
    <row r="120" ht="15.75" customHeight="1">
      <c r="A120" s="124"/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41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</row>
    <row r="121" ht="15.75" customHeight="1">
      <c r="A121" s="124"/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41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</row>
    <row r="122" ht="15.75" customHeight="1">
      <c r="A122" s="124"/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41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</row>
    <row r="123" ht="15.75" customHeight="1">
      <c r="A123" s="124"/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41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</row>
    <row r="124" ht="15.75" customHeight="1">
      <c r="A124" s="124"/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41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</row>
    <row r="125" ht="15.75" customHeight="1">
      <c r="A125" s="124"/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41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</row>
    <row r="126" ht="15.75" customHeight="1">
      <c r="A126" s="124"/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41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</row>
    <row r="127" ht="15.75" customHeight="1">
      <c r="A127" s="124"/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41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</row>
    <row r="128" ht="15.75" customHeight="1">
      <c r="A128" s="124"/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41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</row>
    <row r="129" ht="15.75" customHeight="1">
      <c r="A129" s="124"/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41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</row>
    <row r="130" ht="15.75" customHeight="1">
      <c r="A130" s="124"/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41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</row>
    <row r="131" ht="15.75" customHeight="1">
      <c r="A131" s="124"/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41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</row>
    <row r="132" ht="15.75" customHeight="1">
      <c r="A132" s="124"/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41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</row>
    <row r="133" ht="15.75" customHeight="1">
      <c r="A133" s="124"/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41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</row>
    <row r="134" ht="15.75" customHeight="1">
      <c r="A134" s="124"/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41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</row>
    <row r="135" ht="15.75" customHeight="1">
      <c r="A135" s="124"/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41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</row>
    <row r="136" ht="15.75" customHeight="1">
      <c r="A136" s="124"/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41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</row>
    <row r="137" ht="15.75" customHeight="1">
      <c r="A137" s="124"/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41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</row>
    <row r="138" ht="15.75" customHeight="1">
      <c r="A138" s="124"/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41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</row>
    <row r="139" ht="15.75" customHeight="1">
      <c r="A139" s="124"/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41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</row>
    <row r="140" ht="15.75" customHeight="1">
      <c r="A140" s="124"/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41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</row>
    <row r="141" ht="15.75" customHeight="1">
      <c r="A141" s="124"/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41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</row>
    <row r="142" ht="15.75" customHeight="1">
      <c r="A142" s="124"/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41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</row>
    <row r="143" ht="15.75" customHeight="1">
      <c r="A143" s="124"/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41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</row>
    <row r="144" ht="15.75" customHeight="1">
      <c r="A144" s="124"/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41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</row>
    <row r="145" ht="15.75" customHeight="1">
      <c r="A145" s="124"/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41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</row>
    <row r="146" ht="15.75" customHeight="1">
      <c r="A146" s="124"/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41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</row>
    <row r="147" ht="15.75" customHeight="1">
      <c r="A147" s="124"/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41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</row>
    <row r="148" ht="15.75" customHeight="1">
      <c r="A148" s="124"/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41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</row>
    <row r="149" ht="15.75" customHeight="1">
      <c r="A149" s="124"/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41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</row>
    <row r="150" ht="15.75" customHeight="1">
      <c r="A150" s="124"/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41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</row>
    <row r="151" ht="15.75" customHeight="1">
      <c r="A151" s="124"/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41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</row>
    <row r="152" ht="15.75" customHeight="1">
      <c r="A152" s="124"/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41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</row>
    <row r="153" ht="15.75" customHeight="1">
      <c r="A153" s="124"/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41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</row>
    <row r="154" ht="15.75" customHeight="1">
      <c r="A154" s="124"/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41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</row>
    <row r="155" ht="15.75" customHeight="1">
      <c r="A155" s="124"/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41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</row>
    <row r="156" ht="15.75" customHeight="1">
      <c r="A156" s="124"/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41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</row>
    <row r="157" ht="15.75" customHeight="1">
      <c r="A157" s="124"/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41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</row>
    <row r="158" ht="15.75" customHeight="1">
      <c r="A158" s="124"/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41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</row>
    <row r="159" ht="15.75" customHeight="1">
      <c r="A159" s="124"/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41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</row>
    <row r="160" ht="15.75" customHeight="1">
      <c r="A160" s="124"/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41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</row>
    <row r="161" ht="15.75" customHeight="1">
      <c r="A161" s="124"/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41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</row>
    <row r="162" ht="15.75" customHeight="1">
      <c r="A162" s="124"/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41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</row>
    <row r="163" ht="15.75" customHeight="1">
      <c r="A163" s="124"/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41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</row>
    <row r="164" ht="15.75" customHeight="1">
      <c r="A164" s="124"/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41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</row>
    <row r="165" ht="15.75" customHeight="1">
      <c r="A165" s="124"/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41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</row>
    <row r="166" ht="15.75" customHeight="1">
      <c r="A166" s="124"/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41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</row>
    <row r="167" ht="15.75" customHeight="1">
      <c r="A167" s="124"/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41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</row>
    <row r="168" ht="15.75" customHeight="1">
      <c r="A168" s="124"/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41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</row>
    <row r="169" ht="15.75" customHeight="1">
      <c r="A169" s="124"/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41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</row>
    <row r="170" ht="15.75" customHeight="1">
      <c r="A170" s="124"/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41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</row>
    <row r="171" ht="15.75" customHeight="1">
      <c r="A171" s="124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41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</row>
    <row r="172" ht="15.75" customHeight="1">
      <c r="A172" s="124"/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41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</row>
    <row r="173" ht="15.75" customHeight="1">
      <c r="A173" s="124"/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41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</row>
    <row r="174" ht="15.75" customHeight="1">
      <c r="A174" s="124"/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41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</row>
    <row r="175" ht="15.75" customHeight="1">
      <c r="A175" s="124"/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41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</row>
    <row r="176" ht="15.75" customHeight="1">
      <c r="A176" s="124"/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41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</row>
    <row r="177" ht="15.75" customHeight="1">
      <c r="A177" s="124"/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41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</row>
    <row r="178" ht="15.75" customHeight="1">
      <c r="A178" s="124"/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41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</row>
    <row r="179" ht="15.75" customHeight="1">
      <c r="A179" s="124"/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41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</row>
    <row r="180" ht="15.75" customHeight="1">
      <c r="A180" s="124"/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41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</row>
    <row r="181" ht="15.75" customHeight="1">
      <c r="A181" s="124"/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41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</row>
    <row r="182" ht="15.75" customHeight="1">
      <c r="A182" s="124"/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41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</row>
    <row r="183" ht="15.75" customHeight="1">
      <c r="A183" s="124"/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41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</row>
    <row r="184" ht="15.75" customHeight="1">
      <c r="A184" s="124"/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41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</row>
    <row r="185" ht="15.75" customHeight="1">
      <c r="A185" s="124"/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41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</row>
    <row r="186" ht="15.75" customHeight="1">
      <c r="A186" s="124"/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41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</row>
    <row r="187" ht="15.75" customHeight="1">
      <c r="A187" s="124"/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41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</row>
    <row r="188" ht="15.75" customHeight="1">
      <c r="A188" s="124"/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41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</row>
    <row r="189" ht="15.75" customHeight="1">
      <c r="A189" s="124"/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41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</row>
    <row r="190" ht="15.75" customHeight="1">
      <c r="A190" s="124"/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41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</row>
    <row r="191" ht="15.75" customHeight="1">
      <c r="A191" s="124"/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41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</row>
    <row r="192" ht="15.75" customHeight="1">
      <c r="A192" s="124"/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41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</row>
    <row r="193" ht="15.75" customHeight="1">
      <c r="A193" s="124"/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41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</row>
    <row r="194" ht="15.75" customHeight="1">
      <c r="A194" s="124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41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</row>
    <row r="195" ht="15.75" customHeight="1">
      <c r="A195" s="124"/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41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</row>
    <row r="196" ht="15.75" customHeight="1">
      <c r="A196" s="124"/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41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</row>
    <row r="197" ht="15.75" customHeight="1">
      <c r="A197" s="124"/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41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</row>
    <row r="198" ht="15.75" customHeight="1">
      <c r="A198" s="124"/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41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</row>
    <row r="199" ht="15.75" customHeight="1">
      <c r="A199" s="124"/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41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</row>
    <row r="200" ht="15.75" customHeight="1">
      <c r="A200" s="124"/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41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</row>
    <row r="201" ht="15.75" customHeight="1">
      <c r="A201" s="124"/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41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</row>
    <row r="202" ht="15.75" customHeight="1">
      <c r="A202" s="124"/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41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</row>
    <row r="203" ht="15.75" customHeight="1">
      <c r="A203" s="124"/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41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</row>
    <row r="204" ht="15.75" customHeight="1">
      <c r="A204" s="124"/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41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</row>
    <row r="205" ht="15.75" customHeight="1">
      <c r="A205" s="124"/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41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</row>
    <row r="206" ht="15.75" customHeight="1">
      <c r="A206" s="124"/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41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</row>
    <row r="207" ht="15.75" customHeight="1">
      <c r="A207" s="124"/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41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</row>
    <row r="208" ht="15.75" customHeight="1">
      <c r="A208" s="124"/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41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</row>
    <row r="209" ht="15.75" customHeight="1">
      <c r="A209" s="124"/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41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</row>
    <row r="210" ht="15.75" customHeight="1">
      <c r="A210" s="124"/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41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</row>
    <row r="211" ht="15.75" customHeight="1">
      <c r="A211" s="124"/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41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</row>
    <row r="212" ht="15.75" customHeight="1">
      <c r="A212" s="124"/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41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</row>
    <row r="213" ht="15.75" customHeight="1">
      <c r="A213" s="124"/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41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</row>
    <row r="214" ht="15.75" customHeight="1">
      <c r="A214" s="124"/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41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</row>
    <row r="215" ht="15.75" customHeight="1">
      <c r="A215" s="124"/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41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</row>
    <row r="216" ht="15.75" customHeight="1">
      <c r="A216" s="124"/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41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</row>
    <row r="217" ht="15.75" customHeight="1">
      <c r="A217" s="124"/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41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</row>
    <row r="218" ht="15.75" customHeight="1">
      <c r="A218" s="124"/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41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</row>
    <row r="219" ht="15.75" customHeight="1">
      <c r="A219" s="124"/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41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</row>
    <row r="220" ht="15.75" customHeight="1">
      <c r="A220" s="124"/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41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</row>
    <row r="221" ht="15.75" customHeight="1">
      <c r="A221" s="124"/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41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</row>
    <row r="222" ht="15.75" customHeight="1">
      <c r="A222" s="124"/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41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</row>
    <row r="223" ht="15.75" customHeight="1">
      <c r="A223" s="124"/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41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</row>
    <row r="224" ht="15.75" customHeight="1">
      <c r="A224" s="124"/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41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</row>
    <row r="225" ht="15.75" customHeight="1">
      <c r="A225" s="124"/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41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</row>
    <row r="226" ht="15.75" customHeight="1">
      <c r="A226" s="124"/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41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</row>
    <row r="227" ht="15.75" customHeight="1">
      <c r="A227" s="124"/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41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</row>
    <row r="228" ht="15.75" customHeight="1">
      <c r="A228" s="124"/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41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</row>
    <row r="229" ht="15.75" customHeight="1">
      <c r="A229" s="124"/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41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</row>
    <row r="230" ht="15.75" customHeight="1">
      <c r="A230" s="124"/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41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</row>
    <row r="231" ht="15.75" customHeight="1">
      <c r="A231" s="124"/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41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</row>
    <row r="232" ht="15.75" customHeight="1">
      <c r="A232" s="124"/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41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</row>
    <row r="233" ht="15.75" customHeight="1">
      <c r="A233" s="124"/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41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</row>
    <row r="234" ht="15.75" customHeight="1">
      <c r="A234" s="124"/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41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</row>
    <row r="235" ht="15.75" customHeight="1">
      <c r="A235" s="124"/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41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</row>
    <row r="236" ht="15.75" customHeight="1">
      <c r="A236" s="124"/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41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</row>
    <row r="237" ht="15.75" customHeight="1">
      <c r="A237" s="124"/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41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</row>
    <row r="238" ht="15.75" customHeight="1">
      <c r="A238" s="124"/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41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</row>
    <row r="239" ht="15.75" customHeight="1">
      <c r="A239" s="124"/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41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</row>
    <row r="240" ht="15.75" customHeight="1">
      <c r="A240" s="124"/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41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</row>
    <row r="241" ht="15.75" customHeight="1">
      <c r="A241" s="124"/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41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</row>
    <row r="242" ht="15.75" customHeight="1">
      <c r="A242" s="124"/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41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</row>
    <row r="243" ht="15.75" customHeight="1">
      <c r="A243" s="124"/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41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</row>
    <row r="244" ht="15.75" customHeight="1">
      <c r="A244" s="124"/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41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</row>
    <row r="245" ht="15.75" customHeight="1">
      <c r="A245" s="124"/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41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</row>
    <row r="246" ht="15.75" customHeight="1">
      <c r="A246" s="124"/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41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</row>
    <row r="247" ht="15.75" customHeight="1">
      <c r="A247" s="124"/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41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</row>
    <row r="248" ht="15.75" customHeight="1">
      <c r="A248" s="124"/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41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</row>
    <row r="249" ht="15.75" customHeight="1">
      <c r="A249" s="124"/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41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</row>
    <row r="250" ht="15.75" customHeight="1">
      <c r="A250" s="124"/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41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</row>
    <row r="251" ht="15.75" customHeight="1">
      <c r="A251" s="124"/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41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</row>
    <row r="252" ht="15.75" customHeight="1">
      <c r="A252" s="124"/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41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</row>
    <row r="253" ht="15.75" customHeight="1">
      <c r="A253" s="124"/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41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</row>
    <row r="254" ht="15.75" customHeight="1">
      <c r="A254" s="124"/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41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</row>
    <row r="255" ht="15.75" customHeight="1">
      <c r="A255" s="124"/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41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</row>
    <row r="256" ht="15.75" customHeight="1">
      <c r="A256" s="124"/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41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</row>
    <row r="257" ht="15.75" customHeight="1">
      <c r="A257" s="124"/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41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</row>
    <row r="258" ht="15.75" customHeight="1">
      <c r="A258" s="124"/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41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</row>
    <row r="259" ht="15.75" customHeight="1">
      <c r="A259" s="124"/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41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</row>
    <row r="260" ht="15.75" customHeight="1">
      <c r="A260" s="124"/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41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</row>
    <row r="261" ht="15.75" customHeight="1">
      <c r="A261" s="124"/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41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</row>
    <row r="262" ht="15.75" customHeight="1">
      <c r="A262" s="124"/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41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</row>
    <row r="263" ht="15.75" customHeight="1">
      <c r="A263" s="124"/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41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</row>
    <row r="264" ht="15.75" customHeight="1">
      <c r="A264" s="124"/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41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</row>
    <row r="265" ht="15.75" customHeight="1">
      <c r="A265" s="124"/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41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</row>
    <row r="266" ht="15.75" customHeight="1">
      <c r="A266" s="124"/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41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</row>
    <row r="267" ht="15.75" customHeight="1">
      <c r="A267" s="124"/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41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</row>
    <row r="268" ht="15.75" customHeight="1">
      <c r="A268" s="124"/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41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</row>
    <row r="269" ht="15.75" customHeight="1">
      <c r="A269" s="124"/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41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</row>
    <row r="270" ht="15.75" customHeight="1">
      <c r="A270" s="124"/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41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</row>
    <row r="271" ht="15.75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41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</row>
    <row r="272" ht="15.75" customHeight="1">
      <c r="A272" s="124"/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41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</row>
    <row r="273" ht="15.75" customHeight="1">
      <c r="A273" s="124"/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41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</row>
    <row r="274" ht="15.75" customHeight="1">
      <c r="A274" s="124"/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41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</row>
    <row r="275" ht="15.75" customHeight="1">
      <c r="A275" s="124"/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41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</row>
    <row r="276" ht="15.75" customHeight="1">
      <c r="A276" s="124"/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41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</row>
    <row r="277" ht="15.75" customHeight="1">
      <c r="A277" s="124"/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41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</row>
    <row r="278" ht="15.75" customHeight="1">
      <c r="A278" s="124"/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41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</row>
    <row r="279" ht="15.75" customHeight="1">
      <c r="A279" s="124"/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41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</row>
    <row r="280" ht="15.75" customHeight="1">
      <c r="A280" s="124"/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41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</row>
    <row r="281" ht="15.75" customHeight="1">
      <c r="A281" s="124"/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41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</row>
    <row r="282" ht="15.75" customHeight="1">
      <c r="A282" s="124"/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41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</row>
    <row r="283" ht="15.75" customHeight="1">
      <c r="A283" s="124"/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41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</row>
    <row r="284" ht="15.75" customHeight="1">
      <c r="A284" s="124"/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41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</row>
    <row r="285" ht="15.75" customHeight="1">
      <c r="A285" s="124"/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41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</row>
    <row r="286" ht="15.75" customHeight="1">
      <c r="A286" s="124"/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41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</row>
    <row r="287" ht="15.75" customHeight="1">
      <c r="A287" s="124"/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41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</row>
    <row r="288" ht="15.75" customHeight="1">
      <c r="A288" s="124"/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41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</row>
    <row r="289" ht="15.75" customHeight="1">
      <c r="A289" s="124"/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41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</row>
    <row r="290" ht="15.75" customHeight="1">
      <c r="A290" s="124"/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41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</row>
    <row r="291" ht="15.75" customHeight="1">
      <c r="A291" s="124"/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41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</row>
    <row r="292" ht="15.75" customHeight="1">
      <c r="A292" s="124"/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41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</row>
    <row r="293" ht="15.75" customHeight="1">
      <c r="A293" s="124"/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41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</row>
    <row r="294" ht="15.75" customHeight="1">
      <c r="A294" s="124"/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41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</row>
    <row r="295" ht="15.75" customHeight="1">
      <c r="A295" s="124"/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41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</row>
    <row r="296" ht="15.75" customHeight="1">
      <c r="A296" s="124"/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41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</row>
    <row r="297" ht="15.75" customHeight="1">
      <c r="A297" s="124"/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41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</row>
    <row r="298" ht="15.75" customHeight="1">
      <c r="A298" s="124"/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41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</row>
    <row r="299" ht="15.75" customHeight="1">
      <c r="A299" s="124"/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41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</row>
    <row r="300" ht="15.75" customHeight="1">
      <c r="A300" s="124"/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41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</row>
    <row r="301" ht="15.75" customHeight="1">
      <c r="A301" s="124"/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41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</row>
    <row r="302" ht="15.75" customHeight="1">
      <c r="A302" s="124"/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41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</row>
    <row r="303" ht="15.75" customHeight="1">
      <c r="A303" s="124"/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41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</row>
    <row r="304" ht="15.75" customHeight="1">
      <c r="A304" s="124"/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41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</row>
    <row r="305" ht="15.75" customHeight="1">
      <c r="A305" s="124"/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41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</row>
    <row r="306" ht="15.75" customHeight="1">
      <c r="A306" s="124"/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41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</row>
    <row r="307" ht="15.75" customHeight="1">
      <c r="A307" s="124"/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41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</row>
    <row r="308" ht="15.75" customHeight="1">
      <c r="A308" s="124"/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41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</row>
    <row r="309" ht="15.75" customHeight="1">
      <c r="A309" s="124"/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41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</row>
    <row r="310" ht="15.75" customHeight="1">
      <c r="A310" s="124"/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41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</row>
    <row r="311" ht="15.75" customHeight="1">
      <c r="A311" s="124"/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41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</row>
    <row r="312" ht="15.75" customHeight="1">
      <c r="A312" s="124"/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41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</row>
    <row r="313" ht="15.75" customHeight="1">
      <c r="A313" s="124"/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41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</row>
    <row r="314" ht="15.75" customHeight="1">
      <c r="A314" s="124"/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41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</row>
    <row r="315" ht="15.75" customHeight="1">
      <c r="A315" s="124"/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41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</row>
    <row r="316" ht="15.75" customHeight="1">
      <c r="A316" s="124"/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41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</row>
    <row r="317" ht="15.75" customHeight="1">
      <c r="A317" s="124"/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41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</row>
    <row r="318" ht="15.75" customHeight="1">
      <c r="A318" s="124"/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41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</row>
    <row r="319" ht="15.75" customHeight="1">
      <c r="A319" s="124"/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41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</row>
    <row r="320" ht="15.75" customHeight="1">
      <c r="A320" s="124"/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41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</row>
    <row r="321" ht="15.75" customHeight="1">
      <c r="A321" s="124"/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41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</row>
    <row r="322" ht="15.75" customHeight="1">
      <c r="A322" s="124"/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41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</row>
    <row r="323" ht="15.75" customHeight="1">
      <c r="A323" s="124"/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41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</row>
    <row r="324" ht="15.75" customHeight="1">
      <c r="A324" s="124"/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41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</row>
    <row r="325" ht="15.75" customHeight="1">
      <c r="A325" s="124"/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41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</row>
    <row r="326" ht="15.75" customHeight="1">
      <c r="A326" s="124"/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41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</row>
    <row r="327" ht="15.75" customHeight="1">
      <c r="A327" s="124"/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41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</row>
    <row r="328" ht="15.75" customHeight="1">
      <c r="A328" s="124"/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41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</row>
    <row r="329" ht="15.75" customHeight="1">
      <c r="A329" s="124"/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41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</row>
    <row r="330" ht="15.75" customHeight="1">
      <c r="A330" s="124"/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41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</row>
    <row r="331" ht="15.75" customHeight="1">
      <c r="A331" s="124"/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41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</row>
    <row r="332" ht="15.75" customHeight="1">
      <c r="A332" s="124"/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41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</row>
    <row r="333" ht="15.75" customHeight="1">
      <c r="A333" s="124"/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41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</row>
    <row r="334" ht="15.75" customHeight="1">
      <c r="A334" s="124"/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41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</row>
    <row r="335" ht="15.75" customHeight="1">
      <c r="A335" s="124"/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41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</row>
    <row r="336" ht="15.75" customHeight="1">
      <c r="A336" s="124"/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41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</row>
    <row r="337" ht="15.75" customHeight="1">
      <c r="A337" s="124"/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41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</row>
    <row r="338" ht="15.75" customHeight="1">
      <c r="A338" s="124"/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41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</row>
    <row r="339" ht="15.75" customHeight="1">
      <c r="A339" s="124"/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41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</row>
    <row r="340" ht="15.75" customHeight="1">
      <c r="A340" s="124"/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41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</row>
    <row r="341" ht="15.75" customHeight="1">
      <c r="A341" s="124"/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41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</row>
    <row r="342" ht="15.75" customHeight="1">
      <c r="A342" s="124"/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41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</row>
    <row r="343" ht="15.75" customHeight="1">
      <c r="A343" s="124"/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41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</row>
    <row r="344" ht="15.75" customHeight="1">
      <c r="A344" s="124"/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41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</row>
    <row r="345" ht="15.75" customHeight="1">
      <c r="A345" s="124"/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41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</row>
    <row r="346" ht="15.75" customHeight="1">
      <c r="A346" s="124"/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41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</row>
    <row r="347" ht="15.75" customHeight="1">
      <c r="A347" s="124"/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41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</row>
    <row r="348" ht="15.75" customHeight="1">
      <c r="A348" s="124"/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41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</row>
    <row r="349" ht="15.75" customHeight="1">
      <c r="A349" s="124"/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41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</row>
    <row r="350" ht="15.75" customHeight="1">
      <c r="A350" s="124"/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41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</row>
    <row r="351" ht="15.75" customHeight="1">
      <c r="A351" s="124"/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41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</row>
    <row r="352" ht="15.75" customHeight="1">
      <c r="A352" s="124"/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41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</row>
    <row r="353" ht="15.75" customHeight="1">
      <c r="A353" s="124"/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41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</row>
    <row r="354" ht="15.75" customHeight="1">
      <c r="A354" s="124"/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41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</row>
    <row r="355" ht="15.75" customHeight="1">
      <c r="A355" s="124"/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41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</row>
    <row r="356" ht="15.75" customHeight="1">
      <c r="A356" s="124"/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41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</row>
    <row r="357" ht="15.75" customHeight="1">
      <c r="A357" s="124"/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41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</row>
    <row r="358" ht="15.75" customHeight="1">
      <c r="A358" s="124"/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41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</row>
    <row r="359" ht="15.75" customHeight="1">
      <c r="A359" s="124"/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41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</row>
    <row r="360" ht="15.75" customHeight="1">
      <c r="A360" s="124"/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41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</row>
    <row r="361" ht="15.75" customHeight="1">
      <c r="A361" s="124"/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41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</row>
    <row r="362" ht="15.75" customHeight="1">
      <c r="A362" s="124"/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41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</row>
    <row r="363" ht="15.75" customHeight="1">
      <c r="A363" s="124"/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41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</row>
    <row r="364" ht="15.75" customHeight="1">
      <c r="A364" s="124"/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41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</row>
    <row r="365" ht="15.75" customHeight="1">
      <c r="A365" s="124"/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41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</row>
    <row r="366" ht="15.75" customHeight="1">
      <c r="A366" s="124"/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41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</row>
    <row r="367" ht="15.75" customHeight="1">
      <c r="A367" s="124"/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41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</row>
    <row r="368" ht="15.75" customHeight="1">
      <c r="A368" s="124"/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41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</row>
    <row r="369" ht="15.75" customHeight="1">
      <c r="A369" s="124"/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41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</row>
    <row r="370" ht="15.75" customHeight="1">
      <c r="A370" s="124"/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41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</row>
    <row r="371" ht="15.75" customHeight="1">
      <c r="A371" s="124"/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41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</row>
    <row r="372" ht="15.75" customHeight="1">
      <c r="A372" s="124"/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41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</row>
    <row r="373" ht="15.75" customHeight="1">
      <c r="A373" s="124"/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41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</row>
    <row r="374" ht="15.75" customHeight="1">
      <c r="A374" s="124"/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41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</row>
    <row r="375" ht="15.75" customHeight="1">
      <c r="A375" s="124"/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41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</row>
    <row r="376" ht="15.75" customHeight="1">
      <c r="A376" s="124"/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41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</row>
    <row r="377" ht="15.75" customHeight="1">
      <c r="A377" s="124"/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41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</row>
    <row r="378" ht="15.75" customHeight="1">
      <c r="A378" s="124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41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</row>
    <row r="379" ht="15.75" customHeight="1">
      <c r="A379" s="124"/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41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</row>
    <row r="380" ht="15.75" customHeight="1">
      <c r="A380" s="124"/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41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</row>
    <row r="381" ht="15.75" customHeight="1">
      <c r="A381" s="124"/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41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</row>
    <row r="382" ht="15.75" customHeight="1">
      <c r="A382" s="124"/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41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</row>
    <row r="383" ht="15.75" customHeight="1">
      <c r="A383" s="124"/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41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</row>
    <row r="384" ht="15.75" customHeight="1">
      <c r="A384" s="124"/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41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</row>
    <row r="385" ht="15.75" customHeight="1">
      <c r="A385" s="124"/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41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</row>
    <row r="386" ht="15.75" customHeight="1">
      <c r="A386" s="124"/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41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</row>
    <row r="387" ht="15.75" customHeight="1">
      <c r="A387" s="124"/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41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</row>
    <row r="388" ht="15.75" customHeight="1">
      <c r="A388" s="124"/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41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</row>
    <row r="389" ht="15.75" customHeight="1">
      <c r="A389" s="124"/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41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</row>
    <row r="390" ht="15.75" customHeight="1">
      <c r="A390" s="124"/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41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</row>
    <row r="391" ht="15.75" customHeight="1">
      <c r="A391" s="124"/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41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</row>
    <row r="392" ht="15.75" customHeight="1">
      <c r="A392" s="124"/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41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</row>
    <row r="393" ht="15.75" customHeight="1">
      <c r="A393" s="124"/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41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</row>
    <row r="394" ht="15.75" customHeight="1">
      <c r="A394" s="124"/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41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</row>
    <row r="395" ht="15.75" customHeight="1">
      <c r="A395" s="124"/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41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</row>
    <row r="396" ht="15.75" customHeight="1">
      <c r="A396" s="124"/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41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</row>
    <row r="397" ht="15.75" customHeight="1">
      <c r="A397" s="124"/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41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</row>
    <row r="398" ht="15.75" customHeight="1">
      <c r="A398" s="124"/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41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</row>
    <row r="399" ht="15.75" customHeight="1">
      <c r="A399" s="124"/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41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</row>
    <row r="400" ht="15.75" customHeight="1">
      <c r="A400" s="124"/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41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</row>
    <row r="401" ht="15.75" customHeight="1">
      <c r="A401" s="124"/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41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</row>
    <row r="402" ht="15.75" customHeight="1">
      <c r="A402" s="124"/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41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</row>
    <row r="403" ht="15.75" customHeight="1">
      <c r="A403" s="124"/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41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</row>
    <row r="404" ht="15.75" customHeight="1">
      <c r="A404" s="124"/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41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</row>
    <row r="405" ht="15.75" customHeight="1">
      <c r="A405" s="124"/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41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</row>
    <row r="406" ht="15.75" customHeight="1">
      <c r="A406" s="124"/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41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</row>
    <row r="407" ht="15.75" customHeight="1">
      <c r="A407" s="124"/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41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</row>
    <row r="408" ht="15.75" customHeight="1">
      <c r="A408" s="124"/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41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</row>
    <row r="409" ht="15.75" customHeight="1">
      <c r="A409" s="124"/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41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</row>
    <row r="410" ht="15.75" customHeight="1">
      <c r="A410" s="124"/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41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</row>
    <row r="411" ht="15.75" customHeight="1">
      <c r="A411" s="124"/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41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</row>
    <row r="412" ht="15.75" customHeight="1">
      <c r="A412" s="124"/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41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</row>
    <row r="413" ht="15.75" customHeight="1">
      <c r="A413" s="124"/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41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</row>
    <row r="414" ht="15.75" customHeight="1">
      <c r="A414" s="124"/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41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</row>
    <row r="415" ht="15.75" customHeight="1">
      <c r="A415" s="124"/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41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</row>
    <row r="416" ht="15.75" customHeight="1">
      <c r="A416" s="124"/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41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</row>
    <row r="417" ht="15.75" customHeight="1">
      <c r="A417" s="124"/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41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</row>
    <row r="418" ht="15.75" customHeight="1">
      <c r="A418" s="124"/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41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</row>
    <row r="419" ht="15.75" customHeight="1">
      <c r="A419" s="124"/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41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</row>
    <row r="420" ht="15.75" customHeight="1">
      <c r="A420" s="124"/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41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</row>
    <row r="421" ht="15.75" customHeight="1">
      <c r="A421" s="124"/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41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</row>
    <row r="422" ht="15.75" customHeight="1">
      <c r="A422" s="124"/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41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</row>
    <row r="423" ht="15.75" customHeight="1">
      <c r="A423" s="124"/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41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</row>
    <row r="424" ht="15.75" customHeight="1">
      <c r="A424" s="124"/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41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</row>
    <row r="425" ht="15.75" customHeight="1">
      <c r="A425" s="124"/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41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</row>
    <row r="426" ht="15.75" customHeight="1">
      <c r="A426" s="124"/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41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</row>
    <row r="427" ht="15.75" customHeight="1">
      <c r="A427" s="124"/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41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</row>
    <row r="428" ht="15.75" customHeight="1">
      <c r="A428" s="124"/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41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</row>
    <row r="429" ht="15.75" customHeight="1">
      <c r="A429" s="124"/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41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</row>
    <row r="430" ht="15.75" customHeight="1">
      <c r="A430" s="124"/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41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</row>
    <row r="431" ht="15.75" customHeight="1">
      <c r="A431" s="124"/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41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</row>
    <row r="432" ht="15.75" customHeight="1">
      <c r="A432" s="124"/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41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</row>
    <row r="433" ht="15.75" customHeight="1">
      <c r="A433" s="124"/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41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</row>
    <row r="434" ht="15.75" customHeight="1">
      <c r="A434" s="124"/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41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</row>
    <row r="435" ht="15.75" customHeight="1">
      <c r="A435" s="124"/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41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</row>
    <row r="436" ht="15.75" customHeight="1">
      <c r="A436" s="124"/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41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</row>
    <row r="437" ht="15.75" customHeight="1">
      <c r="A437" s="124"/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41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</row>
    <row r="438" ht="15.75" customHeight="1">
      <c r="A438" s="124"/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41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</row>
    <row r="439" ht="15.75" customHeight="1">
      <c r="A439" s="124"/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41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</row>
    <row r="440" ht="15.75" customHeight="1">
      <c r="A440" s="124"/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41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</row>
    <row r="441" ht="15.75" customHeight="1">
      <c r="A441" s="124"/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41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</row>
    <row r="442" ht="15.75" customHeight="1">
      <c r="A442" s="124"/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41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</row>
    <row r="443" ht="15.75" customHeight="1">
      <c r="A443" s="124"/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41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</row>
    <row r="444" ht="15.75" customHeight="1">
      <c r="A444" s="124"/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41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</row>
    <row r="445" ht="15.75" customHeight="1">
      <c r="A445" s="124"/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41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</row>
    <row r="446" ht="15.75" customHeight="1">
      <c r="A446" s="124"/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41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</row>
    <row r="447" ht="15.75" customHeight="1">
      <c r="A447" s="124"/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41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</row>
    <row r="448" ht="15.75" customHeight="1">
      <c r="A448" s="124"/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41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</row>
    <row r="449" ht="15.75" customHeight="1">
      <c r="A449" s="124"/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41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</row>
    <row r="450" ht="15.75" customHeight="1">
      <c r="A450" s="124"/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41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ht="15.75" customHeight="1">
      <c r="A451" s="124"/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41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</row>
    <row r="452" ht="15.75" customHeight="1">
      <c r="A452" s="124"/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41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</row>
    <row r="453" ht="15.75" customHeight="1">
      <c r="A453" s="124"/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41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</row>
    <row r="454" ht="15.75" customHeight="1">
      <c r="A454" s="124"/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41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</row>
    <row r="455" ht="15.75" customHeight="1">
      <c r="A455" s="124"/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41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</row>
    <row r="456" ht="15.75" customHeight="1">
      <c r="A456" s="124"/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41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</row>
    <row r="457" ht="15.75" customHeight="1">
      <c r="A457" s="124"/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41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</row>
    <row r="458" ht="15.75" customHeight="1">
      <c r="A458" s="124"/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41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</row>
    <row r="459" ht="15.75" customHeight="1">
      <c r="A459" s="124"/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41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</row>
    <row r="460" ht="15.75" customHeight="1">
      <c r="A460" s="124"/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41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</row>
    <row r="461" ht="15.75" customHeight="1">
      <c r="A461" s="124"/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41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</row>
    <row r="462" ht="15.75" customHeight="1">
      <c r="A462" s="124"/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41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</row>
    <row r="463" ht="15.75" customHeight="1">
      <c r="A463" s="124"/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41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</row>
    <row r="464" ht="15.75" customHeight="1">
      <c r="A464" s="124"/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41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</row>
    <row r="465" ht="15.75" customHeight="1">
      <c r="A465" s="124"/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41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</row>
    <row r="466" ht="15.75" customHeight="1">
      <c r="A466" s="124"/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41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</row>
    <row r="467" ht="15.75" customHeight="1">
      <c r="A467" s="124"/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41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</row>
    <row r="468" ht="15.75" customHeight="1">
      <c r="A468" s="124"/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41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</row>
    <row r="469" ht="15.75" customHeight="1">
      <c r="A469" s="124"/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41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</row>
    <row r="470" ht="15.75" customHeight="1">
      <c r="A470" s="124"/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41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</row>
    <row r="471" ht="15.75" customHeight="1">
      <c r="A471" s="124"/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41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</row>
    <row r="472" ht="15.75" customHeight="1">
      <c r="A472" s="124"/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41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</row>
    <row r="473" ht="15.75" customHeight="1">
      <c r="A473" s="124"/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41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</row>
    <row r="474" ht="15.75" customHeight="1">
      <c r="A474" s="124"/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41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</row>
    <row r="475" ht="15.75" customHeight="1">
      <c r="A475" s="124"/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41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</row>
    <row r="476" ht="15.75" customHeight="1">
      <c r="A476" s="124"/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41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</row>
    <row r="477" ht="15.75" customHeight="1">
      <c r="A477" s="124"/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41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</row>
    <row r="478" ht="15.75" customHeight="1">
      <c r="A478" s="124"/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41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</row>
    <row r="479" ht="15.75" customHeight="1">
      <c r="A479" s="124"/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41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</row>
    <row r="480" ht="15.75" customHeight="1">
      <c r="A480" s="124"/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41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</row>
    <row r="481" ht="15.75" customHeight="1">
      <c r="A481" s="124"/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41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</row>
    <row r="482" ht="15.75" customHeight="1">
      <c r="A482" s="124"/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41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</row>
    <row r="483" ht="15.75" customHeight="1">
      <c r="A483" s="124"/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41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</row>
    <row r="484" ht="15.75" customHeight="1">
      <c r="A484" s="124"/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41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</row>
    <row r="485" ht="15.75" customHeight="1">
      <c r="A485" s="124"/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41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</row>
    <row r="486" ht="15.75" customHeight="1">
      <c r="A486" s="124"/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41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</row>
    <row r="487" ht="15.75" customHeight="1">
      <c r="A487" s="124"/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41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</row>
    <row r="488" ht="15.75" customHeight="1">
      <c r="A488" s="124"/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41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</row>
    <row r="489" ht="15.75" customHeight="1">
      <c r="A489" s="124"/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41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</row>
    <row r="490" ht="15.75" customHeight="1">
      <c r="A490" s="124"/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41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</row>
    <row r="491" ht="15.75" customHeight="1">
      <c r="A491" s="124"/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41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</row>
    <row r="492" ht="15.75" customHeight="1">
      <c r="A492" s="124"/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41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</row>
    <row r="493" ht="15.75" customHeight="1">
      <c r="A493" s="124"/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41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</row>
    <row r="494" ht="15.75" customHeight="1">
      <c r="A494" s="124"/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41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</row>
    <row r="495" ht="15.75" customHeight="1">
      <c r="A495" s="124"/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41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</row>
    <row r="496" ht="15.75" customHeight="1">
      <c r="A496" s="124"/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41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</row>
    <row r="497" ht="15.75" customHeight="1">
      <c r="A497" s="124"/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41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</row>
    <row r="498" ht="15.75" customHeight="1">
      <c r="A498" s="124"/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41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</row>
    <row r="499" ht="15.75" customHeight="1">
      <c r="A499" s="124"/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41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</row>
    <row r="500" ht="15.75" customHeight="1">
      <c r="A500" s="124"/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41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</row>
    <row r="501" ht="15.75" customHeight="1">
      <c r="A501" s="124"/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41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</row>
    <row r="502" ht="15.75" customHeight="1">
      <c r="A502" s="124"/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41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</row>
    <row r="503" ht="15.75" customHeight="1">
      <c r="A503" s="124"/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41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</row>
    <row r="504" ht="15.75" customHeight="1">
      <c r="A504" s="124"/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41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</row>
    <row r="505" ht="15.75" customHeight="1">
      <c r="A505" s="124"/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41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</row>
    <row r="506" ht="15.75" customHeight="1">
      <c r="A506" s="124"/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41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</row>
    <row r="507" ht="15.75" customHeight="1">
      <c r="A507" s="124"/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41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</row>
    <row r="508" ht="15.75" customHeight="1">
      <c r="A508" s="124"/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41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</row>
    <row r="509" ht="15.75" customHeight="1">
      <c r="A509" s="124"/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41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</row>
    <row r="510" ht="15.75" customHeight="1">
      <c r="A510" s="124"/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41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</row>
    <row r="511" ht="15.75" customHeight="1">
      <c r="A511" s="124"/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41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</row>
    <row r="512" ht="15.75" customHeight="1">
      <c r="A512" s="124"/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41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</row>
    <row r="513" ht="15.75" customHeight="1">
      <c r="A513" s="124"/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41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</row>
    <row r="514" ht="15.75" customHeight="1">
      <c r="A514" s="124"/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41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</row>
    <row r="515" ht="15.75" customHeight="1">
      <c r="A515" s="124"/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41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</row>
    <row r="516" ht="15.75" customHeight="1">
      <c r="A516" s="124"/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41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</row>
    <row r="517" ht="15.75" customHeight="1">
      <c r="A517" s="124"/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41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</row>
    <row r="518" ht="15.75" customHeight="1">
      <c r="A518" s="124"/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41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</row>
    <row r="519" ht="15.75" customHeight="1">
      <c r="A519" s="124"/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41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</row>
    <row r="520" ht="15.75" customHeight="1">
      <c r="A520" s="124"/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41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</row>
    <row r="521" ht="15.75" customHeight="1">
      <c r="A521" s="124"/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41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</row>
    <row r="522" ht="15.75" customHeight="1">
      <c r="A522" s="124"/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41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</row>
    <row r="523" ht="15.75" customHeight="1">
      <c r="A523" s="124"/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41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</row>
    <row r="524" ht="15.75" customHeight="1">
      <c r="A524" s="124"/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41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</row>
    <row r="525" ht="15.75" customHeight="1">
      <c r="A525" s="124"/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41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</row>
    <row r="526" ht="15.75" customHeight="1">
      <c r="A526" s="124"/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41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</row>
    <row r="527" ht="15.75" customHeight="1">
      <c r="A527" s="124"/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41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</row>
    <row r="528" ht="15.75" customHeight="1">
      <c r="A528" s="124"/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41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</row>
    <row r="529" ht="15.75" customHeight="1">
      <c r="A529" s="124"/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41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</row>
    <row r="530" ht="15.75" customHeight="1">
      <c r="A530" s="124"/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41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</row>
    <row r="531" ht="15.75" customHeight="1">
      <c r="A531" s="124"/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41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</row>
    <row r="532" ht="15.75" customHeight="1">
      <c r="A532" s="124"/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41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</row>
    <row r="533" ht="15.75" customHeight="1">
      <c r="A533" s="124"/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41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</row>
    <row r="534" ht="15.75" customHeight="1">
      <c r="A534" s="124"/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41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</row>
    <row r="535" ht="15.75" customHeight="1">
      <c r="A535" s="124"/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41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</row>
    <row r="536" ht="15.75" customHeight="1">
      <c r="A536" s="124"/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41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</row>
    <row r="537" ht="15.75" customHeight="1">
      <c r="A537" s="124"/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41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</row>
    <row r="538" ht="15.75" customHeight="1">
      <c r="A538" s="124"/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41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</row>
    <row r="539" ht="15.75" customHeight="1">
      <c r="A539" s="124"/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41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</row>
    <row r="540" ht="15.75" customHeight="1">
      <c r="A540" s="124"/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41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</row>
    <row r="541" ht="15.75" customHeight="1">
      <c r="A541" s="124"/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41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</row>
    <row r="542" ht="15.75" customHeight="1">
      <c r="A542" s="124"/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41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</row>
    <row r="543" ht="15.75" customHeight="1">
      <c r="A543" s="124"/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41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</row>
    <row r="544" ht="15.75" customHeight="1">
      <c r="A544" s="124"/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41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</row>
    <row r="545" ht="15.75" customHeight="1">
      <c r="A545" s="124"/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41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</row>
    <row r="546" ht="15.75" customHeight="1">
      <c r="A546" s="124"/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41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</row>
    <row r="547" ht="15.75" customHeight="1">
      <c r="A547" s="124"/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41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</row>
    <row r="548" ht="15.75" customHeight="1">
      <c r="A548" s="124"/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41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</row>
    <row r="549" ht="15.75" customHeight="1">
      <c r="A549" s="124"/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41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</row>
    <row r="550" ht="15.75" customHeight="1">
      <c r="A550" s="124"/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41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</row>
    <row r="551" ht="15.75" customHeight="1">
      <c r="A551" s="124"/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41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</row>
    <row r="552" ht="15.75" customHeight="1">
      <c r="A552" s="124"/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41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</row>
    <row r="553" ht="15.75" customHeight="1">
      <c r="A553" s="124"/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41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</row>
    <row r="554" ht="15.75" customHeight="1">
      <c r="A554" s="124"/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41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</row>
    <row r="555" ht="15.75" customHeight="1">
      <c r="A555" s="124"/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41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</row>
    <row r="556" ht="15.75" customHeight="1">
      <c r="A556" s="124"/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41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</row>
    <row r="557" ht="15.75" customHeight="1">
      <c r="A557" s="124"/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41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</row>
    <row r="558" ht="15.75" customHeight="1">
      <c r="A558" s="124"/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41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</row>
    <row r="559" ht="15.75" customHeight="1">
      <c r="A559" s="124"/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41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</row>
    <row r="560" ht="15.75" customHeight="1">
      <c r="A560" s="124"/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41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</row>
    <row r="561" ht="15.75" customHeight="1">
      <c r="A561" s="124"/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41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</row>
    <row r="562" ht="15.75" customHeight="1">
      <c r="A562" s="124"/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41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</row>
    <row r="563" ht="15.75" customHeight="1">
      <c r="A563" s="124"/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41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</row>
    <row r="564" ht="15.75" customHeight="1">
      <c r="A564" s="124"/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41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</row>
    <row r="565" ht="15.75" customHeight="1">
      <c r="A565" s="124"/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41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</row>
    <row r="566" ht="15.75" customHeight="1">
      <c r="A566" s="124"/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41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</row>
    <row r="567" ht="15.75" customHeight="1">
      <c r="A567" s="124"/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41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</row>
    <row r="568" ht="15.75" customHeight="1">
      <c r="A568" s="124"/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41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</row>
    <row r="569" ht="15.75" customHeight="1">
      <c r="A569" s="124"/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41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</row>
    <row r="570" ht="15.75" customHeight="1">
      <c r="A570" s="124"/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41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</row>
    <row r="571" ht="15.75" customHeight="1">
      <c r="A571" s="124"/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41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</row>
    <row r="572" ht="15.75" customHeight="1">
      <c r="A572" s="124"/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41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</row>
    <row r="573" ht="15.75" customHeight="1">
      <c r="A573" s="124"/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41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</row>
    <row r="574" ht="15.75" customHeight="1">
      <c r="A574" s="124"/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41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</row>
    <row r="575" ht="15.75" customHeight="1">
      <c r="A575" s="124"/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41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</row>
    <row r="576" ht="15.75" customHeight="1">
      <c r="A576" s="124"/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41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</row>
    <row r="577" ht="15.75" customHeight="1">
      <c r="A577" s="124"/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41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</row>
    <row r="578" ht="15.75" customHeight="1">
      <c r="A578" s="124"/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41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</row>
    <row r="579" ht="15.75" customHeight="1">
      <c r="A579" s="124"/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41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</row>
    <row r="580" ht="15.75" customHeight="1">
      <c r="A580" s="124"/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41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</row>
    <row r="581" ht="15.75" customHeight="1">
      <c r="A581" s="124"/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41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</row>
    <row r="582" ht="15.75" customHeight="1">
      <c r="A582" s="124"/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41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</row>
    <row r="583" ht="15.75" customHeight="1">
      <c r="A583" s="124"/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41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</row>
    <row r="584" ht="15.75" customHeight="1">
      <c r="A584" s="124"/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41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</row>
    <row r="585" ht="15.75" customHeight="1">
      <c r="A585" s="124"/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41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</row>
    <row r="586" ht="15.75" customHeight="1">
      <c r="A586" s="124"/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41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</row>
    <row r="587" ht="15.75" customHeight="1">
      <c r="A587" s="124"/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41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</row>
    <row r="588" ht="15.75" customHeight="1">
      <c r="A588" s="124"/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41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</row>
    <row r="589" ht="15.75" customHeight="1">
      <c r="A589" s="124"/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41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</row>
    <row r="590" ht="15.75" customHeight="1">
      <c r="A590" s="124"/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41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</row>
    <row r="591" ht="15.75" customHeight="1">
      <c r="A591" s="124"/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41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</row>
    <row r="592" ht="15.75" customHeight="1">
      <c r="A592" s="124"/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41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</row>
    <row r="593" ht="15.75" customHeight="1">
      <c r="A593" s="124"/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41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</row>
    <row r="594" ht="15.75" customHeight="1">
      <c r="A594" s="124"/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41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</row>
    <row r="595" ht="15.75" customHeight="1">
      <c r="A595" s="124"/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41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</row>
    <row r="596" ht="15.75" customHeight="1">
      <c r="A596" s="124"/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41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</row>
    <row r="597" ht="15.75" customHeight="1">
      <c r="A597" s="124"/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41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</row>
    <row r="598" ht="15.75" customHeight="1">
      <c r="A598" s="124"/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41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</row>
    <row r="599" ht="15.75" customHeight="1">
      <c r="A599" s="124"/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41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</row>
    <row r="600" ht="15.75" customHeight="1">
      <c r="A600" s="124"/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41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</row>
    <row r="601" ht="15.75" customHeight="1">
      <c r="A601" s="124"/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41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</row>
    <row r="602" ht="15.75" customHeight="1">
      <c r="A602" s="124"/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41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</row>
    <row r="603" ht="15.75" customHeight="1">
      <c r="A603" s="124"/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41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</row>
    <row r="604" ht="15.75" customHeight="1">
      <c r="A604" s="124"/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41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</row>
    <row r="605" ht="15.75" customHeight="1">
      <c r="A605" s="124"/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41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</row>
    <row r="606" ht="15.75" customHeight="1">
      <c r="A606" s="124"/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41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</row>
    <row r="607" ht="15.75" customHeight="1">
      <c r="A607" s="124"/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41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</row>
    <row r="608" ht="15.75" customHeight="1">
      <c r="A608" s="124"/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41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</row>
    <row r="609" ht="15.75" customHeight="1">
      <c r="A609" s="124"/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41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</row>
    <row r="610" ht="15.75" customHeight="1">
      <c r="A610" s="124"/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41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</row>
    <row r="611" ht="15.75" customHeight="1">
      <c r="A611" s="124"/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41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</row>
    <row r="612" ht="15.75" customHeight="1">
      <c r="A612" s="124"/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41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</row>
    <row r="613" ht="15.75" customHeight="1">
      <c r="A613" s="124"/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41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</row>
    <row r="614" ht="15.75" customHeight="1">
      <c r="A614" s="124"/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41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</row>
    <row r="615" ht="15.75" customHeight="1">
      <c r="A615" s="124"/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41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</row>
    <row r="616" ht="15.75" customHeight="1">
      <c r="A616" s="124"/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41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</row>
    <row r="617" ht="15.75" customHeight="1">
      <c r="A617" s="124"/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41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</row>
    <row r="618" ht="15.75" customHeight="1">
      <c r="A618" s="124"/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41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</row>
    <row r="619" ht="15.75" customHeight="1">
      <c r="A619" s="124"/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41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</row>
    <row r="620" ht="15.75" customHeight="1">
      <c r="A620" s="124"/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41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</row>
    <row r="621" ht="15.75" customHeight="1">
      <c r="A621" s="124"/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41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</row>
    <row r="622" ht="15.75" customHeight="1">
      <c r="A622" s="124"/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41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</row>
    <row r="623" ht="15.75" customHeight="1">
      <c r="A623" s="124"/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41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</row>
    <row r="624" ht="15.75" customHeight="1">
      <c r="A624" s="124"/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41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</row>
    <row r="625" ht="15.75" customHeight="1">
      <c r="A625" s="124"/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41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</row>
    <row r="626" ht="15.75" customHeight="1">
      <c r="A626" s="124"/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41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</row>
    <row r="627" ht="15.75" customHeight="1">
      <c r="A627" s="124"/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41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</row>
    <row r="628" ht="15.75" customHeight="1">
      <c r="A628" s="124"/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41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</row>
    <row r="629" ht="15.75" customHeight="1">
      <c r="A629" s="124"/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41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</row>
    <row r="630" ht="15.75" customHeight="1">
      <c r="A630" s="124"/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41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</row>
    <row r="631" ht="15.75" customHeight="1">
      <c r="A631" s="124"/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41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</row>
    <row r="632" ht="15.75" customHeight="1">
      <c r="A632" s="124"/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41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</row>
    <row r="633" ht="15.75" customHeight="1">
      <c r="A633" s="124"/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41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</row>
    <row r="634" ht="15.75" customHeight="1">
      <c r="A634" s="124"/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41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</row>
    <row r="635" ht="15.75" customHeight="1">
      <c r="A635" s="124"/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41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</row>
    <row r="636" ht="15.75" customHeight="1">
      <c r="A636" s="124"/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41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</row>
    <row r="637" ht="15.75" customHeight="1">
      <c r="A637" s="124"/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41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</row>
    <row r="638" ht="15.75" customHeight="1">
      <c r="A638" s="124"/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41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</row>
    <row r="639" ht="15.75" customHeight="1">
      <c r="A639" s="124"/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41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</row>
    <row r="640" ht="15.75" customHeight="1">
      <c r="A640" s="124"/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41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</row>
    <row r="641" ht="15.75" customHeight="1">
      <c r="A641" s="124"/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41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</row>
    <row r="642" ht="15.75" customHeight="1">
      <c r="A642" s="124"/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41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</row>
    <row r="643" ht="15.75" customHeight="1">
      <c r="A643" s="124"/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41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</row>
    <row r="644" ht="15.75" customHeight="1">
      <c r="A644" s="124"/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41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</row>
    <row r="645" ht="15.75" customHeight="1">
      <c r="A645" s="124"/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41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</row>
    <row r="646" ht="15.75" customHeight="1">
      <c r="A646" s="124"/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41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</row>
    <row r="647" ht="15.75" customHeight="1">
      <c r="A647" s="124"/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41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</row>
    <row r="648" ht="15.75" customHeight="1">
      <c r="A648" s="124"/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41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</row>
    <row r="649" ht="15.75" customHeight="1">
      <c r="A649" s="124"/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41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</row>
    <row r="650" ht="15.75" customHeight="1">
      <c r="A650" s="124"/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41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</row>
    <row r="651" ht="15.75" customHeight="1">
      <c r="A651" s="124"/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41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</row>
    <row r="652" ht="15.75" customHeight="1">
      <c r="A652" s="124"/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41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</row>
    <row r="653" ht="15.75" customHeight="1">
      <c r="A653" s="124"/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41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</row>
    <row r="654" ht="15.75" customHeight="1">
      <c r="A654" s="124"/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41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</row>
    <row r="655" ht="15.75" customHeight="1">
      <c r="A655" s="124"/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41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</row>
    <row r="656" ht="15.75" customHeight="1">
      <c r="A656" s="124"/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41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</row>
    <row r="657" ht="15.75" customHeight="1">
      <c r="A657" s="124"/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41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</row>
    <row r="658" ht="15.75" customHeight="1">
      <c r="A658" s="124"/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41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</row>
    <row r="659" ht="15.75" customHeight="1">
      <c r="A659" s="124"/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41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</row>
    <row r="660" ht="15.75" customHeight="1">
      <c r="A660" s="124"/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41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</row>
    <row r="661" ht="15.75" customHeight="1">
      <c r="A661" s="124"/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41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</row>
    <row r="662" ht="15.75" customHeight="1">
      <c r="A662" s="124"/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41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</row>
    <row r="663" ht="15.75" customHeight="1">
      <c r="A663" s="124"/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41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</row>
    <row r="664" ht="15.75" customHeight="1">
      <c r="A664" s="124"/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41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</row>
    <row r="665" ht="15.75" customHeight="1">
      <c r="A665" s="124"/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41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</row>
    <row r="666" ht="15.75" customHeight="1">
      <c r="A666" s="124"/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41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</row>
    <row r="667" ht="15.75" customHeight="1">
      <c r="A667" s="124"/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41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</row>
    <row r="668" ht="15.75" customHeight="1">
      <c r="A668" s="124"/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41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</row>
    <row r="669" ht="15.75" customHeight="1">
      <c r="A669" s="124"/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41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</row>
    <row r="670" ht="15.75" customHeight="1">
      <c r="A670" s="124"/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41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</row>
    <row r="671" ht="15.75" customHeight="1">
      <c r="A671" s="124"/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41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</row>
    <row r="672" ht="15.75" customHeight="1">
      <c r="A672" s="124"/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41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</row>
    <row r="673" ht="15.75" customHeight="1">
      <c r="A673" s="124"/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41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</row>
    <row r="674" ht="15.75" customHeight="1">
      <c r="A674" s="124"/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41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</row>
    <row r="675" ht="15.75" customHeight="1">
      <c r="A675" s="124"/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41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</row>
    <row r="676" ht="15.75" customHeight="1">
      <c r="A676" s="124"/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41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</row>
    <row r="677" ht="15.75" customHeight="1">
      <c r="A677" s="124"/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41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</row>
    <row r="678" ht="15.75" customHeight="1">
      <c r="A678" s="124"/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41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</row>
    <row r="679" ht="15.75" customHeight="1">
      <c r="A679" s="124"/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41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</row>
    <row r="680" ht="15.75" customHeight="1">
      <c r="A680" s="124"/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41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</row>
    <row r="681" ht="15.75" customHeight="1">
      <c r="A681" s="124"/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41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</row>
    <row r="682" ht="15.75" customHeight="1">
      <c r="A682" s="124"/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41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</row>
    <row r="683" ht="15.75" customHeight="1">
      <c r="A683" s="124"/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41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</row>
    <row r="684" ht="15.75" customHeight="1">
      <c r="A684" s="124"/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41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</row>
    <row r="685" ht="15.75" customHeight="1">
      <c r="A685" s="124"/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41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</row>
    <row r="686" ht="15.75" customHeight="1">
      <c r="A686" s="124"/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41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</row>
    <row r="687" ht="15.75" customHeight="1">
      <c r="A687" s="124"/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41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</row>
    <row r="688" ht="15.75" customHeight="1">
      <c r="A688" s="124"/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41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</row>
    <row r="689" ht="15.75" customHeight="1">
      <c r="A689" s="124"/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41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</row>
    <row r="690" ht="15.75" customHeight="1">
      <c r="A690" s="124"/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41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</row>
    <row r="691" ht="15.75" customHeight="1">
      <c r="A691" s="124"/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41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</row>
    <row r="692" ht="15.75" customHeight="1">
      <c r="A692" s="124"/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41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</row>
    <row r="693" ht="15.75" customHeight="1">
      <c r="A693" s="124"/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41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</row>
    <row r="694" ht="15.75" customHeight="1">
      <c r="A694" s="124"/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41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</row>
    <row r="695" ht="15.75" customHeight="1">
      <c r="A695" s="124"/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41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</row>
    <row r="696" ht="15.75" customHeight="1">
      <c r="A696" s="124"/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41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</row>
    <row r="697" ht="15.75" customHeight="1">
      <c r="A697" s="124"/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41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</row>
    <row r="698" ht="15.75" customHeight="1">
      <c r="A698" s="124"/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41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</row>
    <row r="699" ht="15.75" customHeight="1">
      <c r="A699" s="124"/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41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</row>
    <row r="700" ht="15.75" customHeight="1">
      <c r="A700" s="124"/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41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</row>
    <row r="701" ht="15.75" customHeight="1">
      <c r="A701" s="124"/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41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</row>
    <row r="702" ht="15.75" customHeight="1">
      <c r="A702" s="124"/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41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</row>
    <row r="703" ht="15.75" customHeight="1">
      <c r="A703" s="124"/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41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</row>
    <row r="704" ht="15.75" customHeight="1">
      <c r="A704" s="124"/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41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</row>
    <row r="705" ht="15.75" customHeight="1">
      <c r="A705" s="124"/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41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</row>
    <row r="706" ht="15.75" customHeight="1">
      <c r="A706" s="124"/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41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</row>
    <row r="707" ht="15.75" customHeight="1">
      <c r="A707" s="124"/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41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</row>
    <row r="708" ht="15.75" customHeight="1">
      <c r="A708" s="124"/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41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</row>
    <row r="709" ht="15.75" customHeight="1">
      <c r="A709" s="124"/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41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</row>
    <row r="710" ht="15.75" customHeight="1">
      <c r="A710" s="124"/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41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</row>
    <row r="711" ht="15.75" customHeight="1">
      <c r="A711" s="124"/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41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</row>
    <row r="712" ht="15.75" customHeight="1">
      <c r="A712" s="124"/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41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</row>
    <row r="713" ht="15.75" customHeight="1">
      <c r="A713" s="124"/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41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</row>
    <row r="714" ht="15.75" customHeight="1">
      <c r="A714" s="124"/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41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</row>
    <row r="715" ht="15.75" customHeight="1">
      <c r="A715" s="124"/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41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</row>
    <row r="716" ht="15.75" customHeight="1">
      <c r="A716" s="124"/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41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</row>
    <row r="717" ht="15.75" customHeight="1">
      <c r="A717" s="124"/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41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</row>
    <row r="718" ht="15.75" customHeight="1">
      <c r="A718" s="124"/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41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</row>
    <row r="719" ht="15.75" customHeight="1">
      <c r="A719" s="124"/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41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</row>
    <row r="720" ht="15.75" customHeight="1">
      <c r="A720" s="124"/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41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</row>
    <row r="721" ht="15.75" customHeight="1">
      <c r="A721" s="124"/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41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</row>
    <row r="722" ht="15.75" customHeight="1">
      <c r="A722" s="124"/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41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</row>
    <row r="723" ht="15.75" customHeight="1">
      <c r="A723" s="124"/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41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</row>
    <row r="724" ht="15.75" customHeight="1">
      <c r="A724" s="124"/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41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</row>
    <row r="725" ht="15.75" customHeight="1">
      <c r="A725" s="124"/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41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</row>
    <row r="726" ht="15.75" customHeight="1">
      <c r="A726" s="124"/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41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</row>
    <row r="727" ht="15.75" customHeight="1">
      <c r="A727" s="124"/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41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</row>
    <row r="728" ht="15.75" customHeight="1">
      <c r="A728" s="124"/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41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</row>
    <row r="729" ht="15.75" customHeight="1">
      <c r="A729" s="124"/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41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</row>
    <row r="730" ht="15.75" customHeight="1">
      <c r="A730" s="124"/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41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</row>
    <row r="731" ht="15.75" customHeight="1">
      <c r="A731" s="124"/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41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</row>
    <row r="732" ht="15.75" customHeight="1">
      <c r="A732" s="124"/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41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</row>
    <row r="733" ht="15.75" customHeight="1">
      <c r="A733" s="124"/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41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</row>
    <row r="734" ht="15.75" customHeight="1">
      <c r="A734" s="124"/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41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</row>
    <row r="735" ht="15.75" customHeight="1">
      <c r="A735" s="124"/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41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</row>
    <row r="736" ht="15.75" customHeight="1">
      <c r="A736" s="124"/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41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</row>
    <row r="737" ht="15.75" customHeight="1">
      <c r="A737" s="124"/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41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</row>
    <row r="738" ht="15.75" customHeight="1">
      <c r="A738" s="124"/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41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</row>
    <row r="739" ht="15.75" customHeight="1">
      <c r="A739" s="124"/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41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</row>
    <row r="740" ht="15.75" customHeight="1">
      <c r="A740" s="124"/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41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</row>
    <row r="741" ht="15.75" customHeight="1">
      <c r="A741" s="124"/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41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</row>
    <row r="742" ht="15.75" customHeight="1">
      <c r="A742" s="124"/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41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</row>
    <row r="743" ht="15.75" customHeight="1">
      <c r="A743" s="124"/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41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</row>
    <row r="744" ht="15.75" customHeight="1">
      <c r="A744" s="124"/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41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</row>
    <row r="745" ht="15.75" customHeight="1">
      <c r="A745" s="124"/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41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</row>
    <row r="746" ht="15.75" customHeight="1">
      <c r="A746" s="124"/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41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</row>
    <row r="747" ht="15.75" customHeight="1">
      <c r="A747" s="124"/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41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</row>
    <row r="748" ht="15.75" customHeight="1">
      <c r="A748" s="124"/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41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</row>
    <row r="749" ht="15.75" customHeight="1">
      <c r="A749" s="124"/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41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</row>
    <row r="750" ht="15.75" customHeight="1">
      <c r="A750" s="124"/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41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</row>
    <row r="751" ht="15.75" customHeight="1">
      <c r="A751" s="124"/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41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</row>
    <row r="752" ht="15.75" customHeight="1">
      <c r="A752" s="124"/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41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</row>
    <row r="753" ht="15.75" customHeight="1">
      <c r="A753" s="124"/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41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</row>
    <row r="754" ht="15.75" customHeight="1">
      <c r="A754" s="124"/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41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</row>
    <row r="755" ht="15.75" customHeight="1">
      <c r="A755" s="124"/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41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</row>
    <row r="756" ht="15.75" customHeight="1">
      <c r="A756" s="124"/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41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</row>
    <row r="757" ht="15.75" customHeight="1">
      <c r="A757" s="124"/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41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</row>
    <row r="758" ht="15.75" customHeight="1">
      <c r="A758" s="124"/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41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</row>
    <row r="759" ht="15.75" customHeight="1">
      <c r="A759" s="124"/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41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</row>
    <row r="760" ht="15.75" customHeight="1">
      <c r="A760" s="124"/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41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</row>
    <row r="761" ht="15.75" customHeight="1">
      <c r="A761" s="124"/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41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</row>
    <row r="762" ht="15.75" customHeight="1">
      <c r="A762" s="124"/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41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</row>
    <row r="763" ht="15.75" customHeight="1">
      <c r="A763" s="124"/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41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</row>
    <row r="764" ht="15.75" customHeight="1">
      <c r="A764" s="124"/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41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</row>
    <row r="765" ht="15.75" customHeight="1">
      <c r="A765" s="124"/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41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</row>
    <row r="766" ht="15.75" customHeight="1">
      <c r="A766" s="124"/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41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</row>
    <row r="767" ht="15.75" customHeight="1">
      <c r="A767" s="124"/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41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</row>
    <row r="768" ht="15.75" customHeight="1">
      <c r="A768" s="124"/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41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</row>
    <row r="769" ht="15.75" customHeight="1">
      <c r="A769" s="124"/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41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</row>
    <row r="770" ht="15.75" customHeight="1">
      <c r="A770" s="124"/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41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</row>
    <row r="771" ht="15.75" customHeight="1">
      <c r="A771" s="124"/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41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</row>
    <row r="772" ht="15.75" customHeight="1">
      <c r="A772" s="124"/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41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</row>
    <row r="773" ht="15.75" customHeight="1">
      <c r="A773" s="124"/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41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</row>
    <row r="774" ht="15.75" customHeight="1">
      <c r="A774" s="124"/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41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</row>
    <row r="775" ht="15.75" customHeight="1">
      <c r="A775" s="124"/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41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</row>
    <row r="776" ht="15.75" customHeight="1">
      <c r="A776" s="124"/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41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</row>
    <row r="777" ht="15.75" customHeight="1">
      <c r="A777" s="124"/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41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</row>
    <row r="778" ht="15.75" customHeight="1">
      <c r="A778" s="124"/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41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</row>
    <row r="779" ht="15.75" customHeight="1">
      <c r="A779" s="124"/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41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</row>
    <row r="780" ht="15.75" customHeight="1">
      <c r="A780" s="124"/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41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</row>
    <row r="781" ht="15.75" customHeight="1">
      <c r="A781" s="124"/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41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</row>
    <row r="782" ht="15.75" customHeight="1">
      <c r="A782" s="124"/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41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</row>
    <row r="783" ht="15.75" customHeight="1">
      <c r="A783" s="124"/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41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</row>
    <row r="784" ht="15.75" customHeight="1">
      <c r="A784" s="124"/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41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</row>
    <row r="785" ht="15.75" customHeight="1">
      <c r="A785" s="124"/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41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</row>
    <row r="786" ht="15.75" customHeight="1">
      <c r="A786" s="124"/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41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</row>
    <row r="787" ht="15.75" customHeight="1">
      <c r="A787" s="124"/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41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</row>
    <row r="788" ht="15.75" customHeight="1">
      <c r="A788" s="124"/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41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</row>
    <row r="789" ht="15.75" customHeight="1">
      <c r="A789" s="124"/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41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</row>
    <row r="790" ht="15.75" customHeight="1">
      <c r="A790" s="124"/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41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</row>
    <row r="791" ht="15.75" customHeight="1">
      <c r="A791" s="124"/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41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</row>
    <row r="792" ht="15.75" customHeight="1">
      <c r="A792" s="124"/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41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</row>
    <row r="793" ht="15.75" customHeight="1">
      <c r="A793" s="124"/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41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</row>
    <row r="794" ht="15.75" customHeight="1">
      <c r="A794" s="124"/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41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</row>
    <row r="795" ht="15.75" customHeight="1">
      <c r="A795" s="124"/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41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</row>
    <row r="796" ht="15.75" customHeight="1">
      <c r="A796" s="124"/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41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</row>
    <row r="797" ht="15.75" customHeight="1">
      <c r="A797" s="124"/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41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</row>
    <row r="798" ht="15.75" customHeight="1">
      <c r="A798" s="124"/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41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</row>
    <row r="799" ht="15.75" customHeight="1">
      <c r="A799" s="124"/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41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</row>
    <row r="800" ht="15.75" customHeight="1">
      <c r="A800" s="124"/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41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</row>
    <row r="801" ht="15.75" customHeight="1">
      <c r="A801" s="124"/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41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</row>
    <row r="802" ht="15.75" customHeight="1">
      <c r="A802" s="124"/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41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</row>
    <row r="803" ht="15.75" customHeight="1">
      <c r="A803" s="124"/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41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</row>
    <row r="804" ht="15.75" customHeight="1">
      <c r="A804" s="124"/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41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</row>
    <row r="805" ht="15.75" customHeight="1">
      <c r="A805" s="124"/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41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</row>
    <row r="806" ht="15.75" customHeight="1">
      <c r="A806" s="124"/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41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</row>
    <row r="807" ht="15.75" customHeight="1">
      <c r="A807" s="124"/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41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</row>
    <row r="808" ht="15.75" customHeight="1">
      <c r="A808" s="124"/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41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</row>
    <row r="809" ht="15.75" customHeight="1">
      <c r="A809" s="124"/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41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</row>
    <row r="810" ht="15.75" customHeight="1">
      <c r="A810" s="124"/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41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</row>
    <row r="811" ht="15.75" customHeight="1">
      <c r="A811" s="124"/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41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</row>
    <row r="812" ht="15.75" customHeight="1">
      <c r="A812" s="124"/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41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</row>
    <row r="813" ht="15.75" customHeight="1">
      <c r="A813" s="124"/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41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</row>
    <row r="814" ht="15.75" customHeight="1">
      <c r="A814" s="124"/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41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</row>
    <row r="815" ht="15.75" customHeight="1">
      <c r="A815" s="124"/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41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</row>
    <row r="816" ht="15.75" customHeight="1">
      <c r="A816" s="124"/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41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</row>
    <row r="817" ht="15.75" customHeight="1">
      <c r="A817" s="124"/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41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</row>
    <row r="818" ht="15.75" customHeight="1">
      <c r="A818" s="124"/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41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</row>
    <row r="819" ht="15.75" customHeight="1">
      <c r="A819" s="124"/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41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</row>
    <row r="820" ht="15.75" customHeight="1">
      <c r="A820" s="124"/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41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</row>
    <row r="821" ht="15.75" customHeight="1">
      <c r="A821" s="124"/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41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</row>
    <row r="822" ht="15.75" customHeight="1">
      <c r="A822" s="124"/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41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</row>
    <row r="823" ht="15.75" customHeight="1">
      <c r="A823" s="124"/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41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</row>
    <row r="824" ht="15.75" customHeight="1">
      <c r="A824" s="124"/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41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</row>
    <row r="825" ht="15.75" customHeight="1">
      <c r="A825" s="124"/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41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</row>
    <row r="826" ht="15.75" customHeight="1">
      <c r="A826" s="124"/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41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</row>
    <row r="827" ht="15.75" customHeight="1">
      <c r="A827" s="124"/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41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</row>
    <row r="828" ht="15.75" customHeight="1">
      <c r="A828" s="124"/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41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</row>
    <row r="829" ht="15.75" customHeight="1">
      <c r="A829" s="124"/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41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</row>
    <row r="830" ht="15.75" customHeight="1">
      <c r="A830" s="124"/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41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</row>
    <row r="831" ht="15.75" customHeight="1">
      <c r="A831" s="124"/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41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</row>
    <row r="832" ht="15.75" customHeight="1">
      <c r="A832" s="124"/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41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</row>
    <row r="833" ht="15.75" customHeight="1">
      <c r="A833" s="124"/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41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</row>
    <row r="834" ht="15.75" customHeight="1">
      <c r="A834" s="124"/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41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</row>
    <row r="835" ht="15.75" customHeight="1">
      <c r="A835" s="124"/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41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</row>
    <row r="836" ht="15.75" customHeight="1">
      <c r="A836" s="124"/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41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</row>
    <row r="837" ht="15.75" customHeight="1">
      <c r="A837" s="124"/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41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</row>
    <row r="838" ht="15.75" customHeight="1">
      <c r="A838" s="124"/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41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</row>
    <row r="839" ht="15.75" customHeight="1">
      <c r="A839" s="124"/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41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</row>
    <row r="840" ht="15.75" customHeight="1">
      <c r="A840" s="124"/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41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</row>
    <row r="841" ht="15.75" customHeight="1">
      <c r="A841" s="124"/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41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</row>
    <row r="842" ht="15.75" customHeight="1">
      <c r="A842" s="124"/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41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</row>
    <row r="843" ht="15.75" customHeight="1">
      <c r="A843" s="124"/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41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</row>
    <row r="844" ht="15.75" customHeight="1">
      <c r="A844" s="124"/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41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</row>
    <row r="845" ht="15.75" customHeight="1">
      <c r="A845" s="124"/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41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</row>
    <row r="846" ht="15.75" customHeight="1">
      <c r="A846" s="124"/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41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</row>
    <row r="847" ht="15.75" customHeight="1">
      <c r="A847" s="124"/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41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</row>
    <row r="848" ht="15.75" customHeight="1">
      <c r="A848" s="124"/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41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</row>
    <row r="849" ht="15.75" customHeight="1">
      <c r="A849" s="124"/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41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</row>
    <row r="850" ht="15.75" customHeight="1">
      <c r="A850" s="124"/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41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</row>
    <row r="851" ht="15.75" customHeight="1">
      <c r="A851" s="124"/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41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</row>
    <row r="852" ht="15.75" customHeight="1">
      <c r="A852" s="124"/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41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</row>
    <row r="853" ht="15.75" customHeight="1">
      <c r="A853" s="124"/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41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</row>
    <row r="854" ht="15.75" customHeight="1">
      <c r="A854" s="124"/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41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</row>
    <row r="855" ht="15.75" customHeight="1">
      <c r="A855" s="124"/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41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</row>
    <row r="856" ht="15.75" customHeight="1">
      <c r="A856" s="124"/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41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</row>
    <row r="857" ht="15.75" customHeight="1">
      <c r="A857" s="124"/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41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</row>
    <row r="858" ht="15.75" customHeight="1">
      <c r="A858" s="124"/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41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</row>
    <row r="859" ht="15.75" customHeight="1">
      <c r="A859" s="124"/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41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</row>
    <row r="860" ht="15.75" customHeight="1">
      <c r="A860" s="124"/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41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</row>
    <row r="861" ht="15.75" customHeight="1">
      <c r="A861" s="124"/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41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</row>
    <row r="862" ht="15.75" customHeight="1">
      <c r="A862" s="124"/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41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</row>
    <row r="863" ht="15.75" customHeight="1">
      <c r="A863" s="124"/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41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</row>
    <row r="864" ht="15.75" customHeight="1">
      <c r="A864" s="124"/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41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</row>
    <row r="865" ht="15.75" customHeight="1">
      <c r="A865" s="124"/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41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</row>
    <row r="866" ht="15.75" customHeight="1">
      <c r="A866" s="124"/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41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</row>
    <row r="867" ht="15.75" customHeight="1">
      <c r="A867" s="124"/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41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</row>
    <row r="868" ht="15.75" customHeight="1">
      <c r="A868" s="124"/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41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</row>
    <row r="869" ht="15.75" customHeight="1">
      <c r="A869" s="124"/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41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</row>
    <row r="870" ht="15.75" customHeight="1">
      <c r="A870" s="124"/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41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</row>
    <row r="871" ht="15.75" customHeight="1">
      <c r="A871" s="124"/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41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</row>
    <row r="872" ht="15.75" customHeight="1">
      <c r="A872" s="124"/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41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</row>
    <row r="873" ht="15.75" customHeight="1">
      <c r="A873" s="124"/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41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</row>
    <row r="874" ht="15.75" customHeight="1">
      <c r="A874" s="124"/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41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</row>
    <row r="875" ht="15.75" customHeight="1">
      <c r="A875" s="124"/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41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</row>
    <row r="876" ht="15.75" customHeight="1">
      <c r="A876" s="124"/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41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</row>
    <row r="877" ht="15.75" customHeight="1">
      <c r="A877" s="124"/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41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</row>
    <row r="878" ht="15.75" customHeight="1">
      <c r="A878" s="124"/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41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</row>
    <row r="879" ht="15.75" customHeight="1">
      <c r="A879" s="124"/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41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</row>
    <row r="880" ht="15.75" customHeight="1">
      <c r="A880" s="124"/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41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</row>
    <row r="881" ht="15.75" customHeight="1">
      <c r="A881" s="124"/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41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</row>
    <row r="882" ht="15.75" customHeight="1">
      <c r="A882" s="124"/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41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</row>
    <row r="883" ht="15.75" customHeight="1">
      <c r="A883" s="124"/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41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</row>
    <row r="884" ht="15.75" customHeight="1">
      <c r="A884" s="124"/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41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</row>
    <row r="885" ht="15.75" customHeight="1">
      <c r="A885" s="124"/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41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</row>
    <row r="886" ht="15.75" customHeight="1">
      <c r="A886" s="124"/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41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</row>
    <row r="887" ht="15.75" customHeight="1">
      <c r="A887" s="124"/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41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</row>
    <row r="888" ht="15.75" customHeight="1">
      <c r="A888" s="124"/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41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</row>
    <row r="889" ht="15.75" customHeight="1">
      <c r="A889" s="124"/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41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</row>
    <row r="890" ht="15.75" customHeight="1">
      <c r="A890" s="124"/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41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</row>
    <row r="891" ht="15.75" customHeight="1">
      <c r="A891" s="124"/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41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</row>
    <row r="892" ht="15.75" customHeight="1">
      <c r="A892" s="124"/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41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</row>
    <row r="893" ht="15.75" customHeight="1">
      <c r="A893" s="124"/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41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</row>
    <row r="894" ht="15.75" customHeight="1">
      <c r="A894" s="124"/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41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</row>
    <row r="895" ht="15.75" customHeight="1">
      <c r="A895" s="124"/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41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</row>
    <row r="896" ht="15.75" customHeight="1">
      <c r="A896" s="124"/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41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</row>
    <row r="897" ht="15.75" customHeight="1">
      <c r="A897" s="124"/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41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</row>
    <row r="898" ht="15.75" customHeight="1">
      <c r="A898" s="124"/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41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</row>
    <row r="899" ht="15.75" customHeight="1">
      <c r="A899" s="124"/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41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</row>
    <row r="900" ht="15.75" customHeight="1">
      <c r="A900" s="124"/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41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</row>
    <row r="901" ht="15.75" customHeight="1">
      <c r="A901" s="124"/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41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</row>
    <row r="902" ht="15.75" customHeight="1">
      <c r="A902" s="124"/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41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</row>
    <row r="903" ht="15.75" customHeight="1">
      <c r="A903" s="124"/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41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</row>
    <row r="904" ht="15.75" customHeight="1">
      <c r="A904" s="124"/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41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</row>
    <row r="905" ht="15.75" customHeight="1">
      <c r="A905" s="124"/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41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</row>
    <row r="906" ht="15.75" customHeight="1">
      <c r="A906" s="124"/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41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</row>
    <row r="907" ht="15.75" customHeight="1">
      <c r="A907" s="124"/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41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</row>
    <row r="908" ht="15.75" customHeight="1">
      <c r="A908" s="124"/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41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</row>
    <row r="909" ht="15.75" customHeight="1">
      <c r="A909" s="124"/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41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</row>
    <row r="910" ht="15.75" customHeight="1">
      <c r="A910" s="124"/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41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</row>
    <row r="911" ht="15.75" customHeight="1">
      <c r="A911" s="124"/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41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</row>
    <row r="912" ht="15.75" customHeight="1">
      <c r="A912" s="124"/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41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</row>
    <row r="913" ht="15.75" customHeight="1">
      <c r="A913" s="124"/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41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</row>
    <row r="914" ht="15.75" customHeight="1">
      <c r="A914" s="124"/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41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</row>
    <row r="915" ht="15.75" customHeight="1">
      <c r="A915" s="124"/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41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</row>
    <row r="916" ht="15.75" customHeight="1">
      <c r="A916" s="124"/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41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</row>
    <row r="917" ht="15.75" customHeight="1">
      <c r="A917" s="124"/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41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</row>
    <row r="918" ht="15.75" customHeight="1">
      <c r="A918" s="124"/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41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</row>
    <row r="919" ht="15.75" customHeight="1">
      <c r="A919" s="124"/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41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</row>
    <row r="920" ht="15.75" customHeight="1">
      <c r="A920" s="124"/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41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</row>
    <row r="921" ht="15.75" customHeight="1">
      <c r="A921" s="124"/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41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</row>
    <row r="922" ht="15.75" customHeight="1">
      <c r="A922" s="124"/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41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</row>
    <row r="923" ht="15.75" customHeight="1">
      <c r="A923" s="124"/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41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</row>
    <row r="924" ht="15.75" customHeight="1">
      <c r="A924" s="124"/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41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</row>
    <row r="925" ht="15.75" customHeight="1">
      <c r="A925" s="124"/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41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</row>
    <row r="926" ht="15.75" customHeight="1">
      <c r="A926" s="124"/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41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</row>
    <row r="927" ht="15.75" customHeight="1">
      <c r="A927" s="124"/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41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</row>
    <row r="928" ht="15.75" customHeight="1">
      <c r="A928" s="124"/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41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</row>
    <row r="929" ht="15.75" customHeight="1">
      <c r="A929" s="124"/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41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</row>
    <row r="930" ht="15.75" customHeight="1">
      <c r="A930" s="124"/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41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</row>
    <row r="931" ht="15.75" customHeight="1">
      <c r="A931" s="124"/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41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</row>
    <row r="932" ht="15.75" customHeight="1">
      <c r="A932" s="124"/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41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</row>
    <row r="933" ht="15.75" customHeight="1">
      <c r="A933" s="124"/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41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</row>
    <row r="934" ht="15.75" customHeight="1">
      <c r="A934" s="124"/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41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</row>
    <row r="935" ht="15.75" customHeight="1">
      <c r="A935" s="124"/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41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</row>
    <row r="936" ht="15.75" customHeight="1">
      <c r="A936" s="124"/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41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</row>
    <row r="937" ht="15.75" customHeight="1">
      <c r="A937" s="124"/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41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</row>
    <row r="938" ht="15.75" customHeight="1">
      <c r="A938" s="124"/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41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</row>
    <row r="939" ht="15.75" customHeight="1">
      <c r="A939" s="124"/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41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</row>
    <row r="940" ht="15.75" customHeight="1">
      <c r="A940" s="124"/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41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</row>
    <row r="941" ht="15.75" customHeight="1">
      <c r="A941" s="124"/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41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</row>
    <row r="942" ht="15.75" customHeight="1">
      <c r="A942" s="124"/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41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</row>
    <row r="943" ht="15.75" customHeight="1">
      <c r="A943" s="124"/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41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</row>
    <row r="944" ht="15.75" customHeight="1">
      <c r="A944" s="124"/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41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</row>
    <row r="945" ht="15.75" customHeight="1">
      <c r="A945" s="124"/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41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</row>
    <row r="946" ht="15.75" customHeight="1">
      <c r="A946" s="124"/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41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</row>
    <row r="947" ht="15.75" customHeight="1">
      <c r="A947" s="124"/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41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</row>
    <row r="948" ht="15.75" customHeight="1">
      <c r="A948" s="124"/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41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</row>
    <row r="949" ht="15.75" customHeight="1">
      <c r="A949" s="124"/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41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</row>
    <row r="950" ht="15.75" customHeight="1">
      <c r="A950" s="124"/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41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</row>
    <row r="951" ht="15.75" customHeight="1">
      <c r="A951" s="124"/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41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</row>
    <row r="952" ht="15.75" customHeight="1">
      <c r="A952" s="124"/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41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</row>
    <row r="953" ht="15.75" customHeight="1">
      <c r="A953" s="124"/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41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</row>
    <row r="954" ht="15.75" customHeight="1">
      <c r="A954" s="124"/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41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</row>
    <row r="955" ht="15.75" customHeight="1">
      <c r="A955" s="124"/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41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</row>
    <row r="956" ht="15.75" customHeight="1">
      <c r="A956" s="124"/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41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</row>
    <row r="957" ht="15.75" customHeight="1">
      <c r="A957" s="124"/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41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</row>
    <row r="958" ht="15.75" customHeight="1">
      <c r="A958" s="124"/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41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</row>
    <row r="959" ht="15.75" customHeight="1">
      <c r="A959" s="124"/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41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</row>
    <row r="960" ht="15.75" customHeight="1">
      <c r="A960" s="124"/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41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</row>
    <row r="961" ht="15.75" customHeight="1">
      <c r="A961" s="124"/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41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</row>
    <row r="962" ht="15.75" customHeight="1">
      <c r="A962" s="124"/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41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</row>
    <row r="963" ht="15.75" customHeight="1">
      <c r="A963" s="124"/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41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</row>
    <row r="964" ht="15.75" customHeight="1">
      <c r="A964" s="124"/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41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</row>
    <row r="965" ht="15.75" customHeight="1">
      <c r="A965" s="124"/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41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</row>
    <row r="966" ht="15.75" customHeight="1">
      <c r="A966" s="124"/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41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</row>
    <row r="967" ht="15.75" customHeight="1">
      <c r="A967" s="124"/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41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</row>
    <row r="968" ht="15.75" customHeight="1">
      <c r="A968" s="124"/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41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</row>
    <row r="969" ht="15.75" customHeight="1">
      <c r="A969" s="124"/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41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</row>
    <row r="970" ht="15.75" customHeight="1">
      <c r="A970" s="124"/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41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</row>
    <row r="971" ht="15.75" customHeight="1">
      <c r="A971" s="124"/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41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</row>
    <row r="972" ht="15.75" customHeight="1">
      <c r="A972" s="124"/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41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</row>
    <row r="973" ht="15.75" customHeight="1">
      <c r="A973" s="124"/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41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</row>
    <row r="974" ht="15.75" customHeight="1">
      <c r="A974" s="124"/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41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</row>
    <row r="975" ht="15.75" customHeight="1">
      <c r="A975" s="124"/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41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</row>
    <row r="976" ht="15.75" customHeight="1">
      <c r="A976" s="124"/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41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</row>
    <row r="977" ht="15.75" customHeight="1">
      <c r="A977" s="124"/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41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</row>
    <row r="978" ht="15.75" customHeight="1">
      <c r="A978" s="124"/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41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</row>
    <row r="979" ht="15.75" customHeight="1">
      <c r="A979" s="124"/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41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</row>
    <row r="980" ht="15.75" customHeight="1">
      <c r="A980" s="124"/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41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</row>
    <row r="981" ht="15.75" customHeight="1">
      <c r="A981" s="124"/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41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</row>
    <row r="982" ht="15.75" customHeight="1">
      <c r="A982" s="124"/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41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</row>
    <row r="983" ht="15.75" customHeight="1">
      <c r="A983" s="124"/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41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</row>
    <row r="984" ht="15.75" customHeight="1">
      <c r="A984" s="124"/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41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</row>
    <row r="985" ht="15.75" customHeight="1">
      <c r="A985" s="124"/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41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</row>
    <row r="986" ht="15.75" customHeight="1">
      <c r="A986" s="124"/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41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</row>
    <row r="987" ht="15.75" customHeight="1">
      <c r="A987" s="124"/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41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</row>
    <row r="988" ht="15.75" customHeight="1">
      <c r="A988" s="124"/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41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</row>
    <row r="989" ht="15.75" customHeight="1">
      <c r="A989" s="124"/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41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</row>
    <row r="990" ht="15.75" customHeight="1">
      <c r="A990" s="124"/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41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</row>
    <row r="991" ht="15.75" customHeight="1">
      <c r="A991" s="124"/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41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</row>
    <row r="992" ht="15.75" customHeight="1">
      <c r="A992" s="124"/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41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</row>
    <row r="993" ht="15.75" customHeight="1">
      <c r="A993" s="124"/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41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</row>
    <row r="994" ht="15.75" customHeight="1">
      <c r="A994" s="124"/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41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</row>
    <row r="995" ht="15.75" customHeight="1">
      <c r="A995" s="124"/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41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</row>
    <row r="996" ht="15.75" customHeight="1">
      <c r="A996" s="124"/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41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</row>
    <row r="997" ht="15.75" customHeight="1">
      <c r="A997" s="124"/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41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</row>
    <row r="998" ht="15.75" customHeight="1">
      <c r="A998" s="124"/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41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</row>
    <row r="999" ht="15.75" customHeight="1">
      <c r="A999" s="124"/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41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5" t="s">
        <v>195</v>
      </c>
      <c r="C1" s="56">
        <v>700.0</v>
      </c>
      <c r="D1" s="3"/>
      <c r="E1" s="55" t="s">
        <v>108</v>
      </c>
      <c r="F1" s="57">
        <v>220.0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5"/>
      <c r="B2" s="58"/>
      <c r="C2" s="10"/>
      <c r="D2" s="3"/>
      <c r="E2" s="3"/>
      <c r="F2" s="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0" t="s">
        <v>196</v>
      </c>
      <c r="B3" s="6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3"/>
      <c r="B4" s="64" t="s">
        <v>111</v>
      </c>
      <c r="C4" s="3">
        <v>40.0</v>
      </c>
      <c r="D4" s="3">
        <v>40.0</v>
      </c>
      <c r="E4" s="3">
        <v>40.0</v>
      </c>
      <c r="F4" s="3">
        <v>50.0</v>
      </c>
      <c r="G4" s="3">
        <v>50.0</v>
      </c>
      <c r="H4" s="3">
        <v>50.0</v>
      </c>
      <c r="I4" s="3">
        <v>65.0</v>
      </c>
      <c r="J4" s="3">
        <v>75.0</v>
      </c>
      <c r="K4" s="3">
        <v>75.0</v>
      </c>
      <c r="L4" s="3">
        <v>75.0</v>
      </c>
      <c r="M4" s="3">
        <v>70.0</v>
      </c>
      <c r="N4" s="3">
        <v>70.0</v>
      </c>
      <c r="O4" s="3"/>
      <c r="P4" s="65">
        <f>SUM(C4:N4)</f>
        <v>700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6" t="s">
        <v>112</v>
      </c>
      <c r="B5" s="67" t="s">
        <v>113</v>
      </c>
      <c r="C5" s="68" t="s">
        <v>114</v>
      </c>
      <c r="D5" s="69" t="s">
        <v>115</v>
      </c>
      <c r="E5" s="69" t="s">
        <v>116</v>
      </c>
      <c r="F5" s="69" t="s">
        <v>117</v>
      </c>
      <c r="G5" s="69" t="s">
        <v>118</v>
      </c>
      <c r="H5" s="69" t="s">
        <v>119</v>
      </c>
      <c r="I5" s="69" t="s">
        <v>120</v>
      </c>
      <c r="J5" s="69" t="s">
        <v>121</v>
      </c>
      <c r="K5" s="69" t="s">
        <v>122</v>
      </c>
      <c r="L5" s="69" t="s">
        <v>123</v>
      </c>
      <c r="M5" s="69" t="s">
        <v>124</v>
      </c>
      <c r="N5" s="69" t="s">
        <v>125</v>
      </c>
      <c r="O5" s="70"/>
      <c r="P5" s="71"/>
      <c r="Q5" s="70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ht="15.75" customHeight="1">
      <c r="A6" s="73" t="s">
        <v>126</v>
      </c>
      <c r="B6" s="74"/>
      <c r="C6" s="75" t="s">
        <v>127</v>
      </c>
      <c r="D6" s="76" t="s">
        <v>128</v>
      </c>
      <c r="E6" s="76" t="s">
        <v>129</v>
      </c>
      <c r="F6" s="76" t="s">
        <v>130</v>
      </c>
      <c r="G6" s="76" t="s">
        <v>131</v>
      </c>
      <c r="H6" s="76" t="s">
        <v>132</v>
      </c>
      <c r="I6" s="76" t="s">
        <v>133</v>
      </c>
      <c r="J6" s="76" t="s">
        <v>134</v>
      </c>
      <c r="K6" s="76" t="s">
        <v>135</v>
      </c>
      <c r="L6" s="76" t="s">
        <v>136</v>
      </c>
      <c r="M6" s="76" t="s">
        <v>137</v>
      </c>
      <c r="N6" s="77" t="s">
        <v>138</v>
      </c>
      <c r="O6" s="78"/>
      <c r="P6" s="79" t="s">
        <v>139</v>
      </c>
      <c r="Q6" s="78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0" t="s">
        <v>140</v>
      </c>
      <c r="B7" s="81"/>
      <c r="C7" s="82">
        <f t="shared" ref="C7:N7" si="1">$F$1*C4</f>
        <v>8800</v>
      </c>
      <c r="D7" s="83">
        <f t="shared" si="1"/>
        <v>8800</v>
      </c>
      <c r="E7" s="83">
        <f t="shared" si="1"/>
        <v>8800</v>
      </c>
      <c r="F7" s="83">
        <f t="shared" si="1"/>
        <v>11000</v>
      </c>
      <c r="G7" s="83">
        <f t="shared" si="1"/>
        <v>11000</v>
      </c>
      <c r="H7" s="83">
        <f t="shared" si="1"/>
        <v>11000</v>
      </c>
      <c r="I7" s="83">
        <f t="shared" si="1"/>
        <v>14300</v>
      </c>
      <c r="J7" s="83">
        <f t="shared" si="1"/>
        <v>16500</v>
      </c>
      <c r="K7" s="83">
        <f t="shared" si="1"/>
        <v>16500</v>
      </c>
      <c r="L7" s="83">
        <f t="shared" si="1"/>
        <v>16500</v>
      </c>
      <c r="M7" s="83">
        <f t="shared" si="1"/>
        <v>15400</v>
      </c>
      <c r="N7" s="84">
        <f t="shared" si="1"/>
        <v>15400</v>
      </c>
      <c r="O7" s="85"/>
      <c r="P7" s="86">
        <f t="shared" ref="P7:P9" si="2">SUM(C7:N7)</f>
        <v>154000</v>
      </c>
      <c r="Q7" s="78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0" t="s">
        <v>141</v>
      </c>
      <c r="B8" s="81"/>
      <c r="C8" s="81">
        <v>0.0</v>
      </c>
      <c r="D8" s="87">
        <v>0.0</v>
      </c>
      <c r="E8" s="87">
        <v>0.0</v>
      </c>
      <c r="F8" s="87">
        <v>0.0</v>
      </c>
      <c r="G8" s="87">
        <v>0.0</v>
      </c>
      <c r="H8" s="87">
        <v>0.0</v>
      </c>
      <c r="I8" s="87">
        <v>0.0</v>
      </c>
      <c r="J8" s="87">
        <v>0.0</v>
      </c>
      <c r="K8" s="87">
        <v>0.0</v>
      </c>
      <c r="L8" s="87">
        <v>0.0</v>
      </c>
      <c r="M8" s="87">
        <v>0.0</v>
      </c>
      <c r="N8" s="88">
        <v>0.0</v>
      </c>
      <c r="O8" s="85"/>
      <c r="P8" s="86">
        <f t="shared" si="2"/>
        <v>0</v>
      </c>
      <c r="Q8" s="78"/>
      <c r="R8" s="89"/>
    </row>
    <row r="9" ht="15.75" customHeight="1">
      <c r="A9" s="80" t="s">
        <v>142</v>
      </c>
      <c r="B9" s="81"/>
      <c r="C9" s="81">
        <v>0.0</v>
      </c>
      <c r="D9" s="87">
        <v>0.0</v>
      </c>
      <c r="E9" s="87">
        <v>0.0</v>
      </c>
      <c r="F9" s="87">
        <v>0.0</v>
      </c>
      <c r="G9" s="87">
        <v>0.0</v>
      </c>
      <c r="H9" s="87">
        <v>0.0</v>
      </c>
      <c r="I9" s="87">
        <v>0.0</v>
      </c>
      <c r="J9" s="87">
        <v>0.0</v>
      </c>
      <c r="K9" s="87">
        <v>0.0</v>
      </c>
      <c r="L9" s="87">
        <v>0.0</v>
      </c>
      <c r="M9" s="87">
        <v>0.0</v>
      </c>
      <c r="N9" s="88">
        <v>0.0</v>
      </c>
      <c r="O9" s="85"/>
      <c r="P9" s="86">
        <f t="shared" si="2"/>
        <v>0</v>
      </c>
      <c r="Q9" s="78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0" t="s">
        <v>143</v>
      </c>
      <c r="B10" s="91"/>
      <c r="C10" s="91">
        <f>'Cash Flow - Year 1'!N39</f>
        <v>42672</v>
      </c>
      <c r="D10" s="92">
        <f t="shared" ref="D10:N10" si="3">C39</f>
        <v>42274.66667</v>
      </c>
      <c r="E10" s="92">
        <f t="shared" si="3"/>
        <v>41877.33333</v>
      </c>
      <c r="F10" s="92">
        <f t="shared" si="3"/>
        <v>41480</v>
      </c>
      <c r="G10" s="92">
        <f t="shared" si="3"/>
        <v>43282.66667</v>
      </c>
      <c r="H10" s="92">
        <f t="shared" si="3"/>
        <v>45085.33333</v>
      </c>
      <c r="I10" s="92">
        <f t="shared" si="3"/>
        <v>46888</v>
      </c>
      <c r="J10" s="92">
        <f t="shared" si="3"/>
        <v>51990.66667</v>
      </c>
      <c r="K10" s="92">
        <f t="shared" si="3"/>
        <v>59293.33333</v>
      </c>
      <c r="L10" s="92">
        <f t="shared" si="3"/>
        <v>66596</v>
      </c>
      <c r="M10" s="92">
        <f t="shared" si="3"/>
        <v>73898.66667</v>
      </c>
      <c r="N10" s="93">
        <f t="shared" si="3"/>
        <v>80101.33333</v>
      </c>
      <c r="O10" s="85"/>
      <c r="P10" s="86"/>
      <c r="Q10" s="78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3" t="s">
        <v>144</v>
      </c>
      <c r="B11" s="94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8"/>
      <c r="P11" s="99"/>
      <c r="Q11" s="7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0" t="s">
        <v>145</v>
      </c>
      <c r="B12" s="82">
        <v>0.0</v>
      </c>
      <c r="C12" s="82">
        <v>0.0</v>
      </c>
      <c r="D12" s="83">
        <f t="shared" ref="D12:N12" si="4">C12</f>
        <v>0</v>
      </c>
      <c r="E12" s="83">
        <f t="shared" si="4"/>
        <v>0</v>
      </c>
      <c r="F12" s="83">
        <f t="shared" si="4"/>
        <v>0</v>
      </c>
      <c r="G12" s="83">
        <f t="shared" si="4"/>
        <v>0</v>
      </c>
      <c r="H12" s="83">
        <f t="shared" si="4"/>
        <v>0</v>
      </c>
      <c r="I12" s="83">
        <f t="shared" si="4"/>
        <v>0</v>
      </c>
      <c r="J12" s="83">
        <f t="shared" si="4"/>
        <v>0</v>
      </c>
      <c r="K12" s="83">
        <f t="shared" si="4"/>
        <v>0</v>
      </c>
      <c r="L12" s="83">
        <f t="shared" si="4"/>
        <v>0</v>
      </c>
      <c r="M12" s="83">
        <f t="shared" si="4"/>
        <v>0</v>
      </c>
      <c r="N12" s="84">
        <f t="shared" si="4"/>
        <v>0</v>
      </c>
      <c r="O12" s="85"/>
      <c r="P12" s="101">
        <f t="shared" ref="P12:P35" si="6">SUM(C12:N12)</f>
        <v>0</v>
      </c>
      <c r="Q12" s="7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0" t="s">
        <v>146</v>
      </c>
      <c r="B13" s="81">
        <v>0.0</v>
      </c>
      <c r="C13" s="81">
        <v>0.0</v>
      </c>
      <c r="D13" s="87">
        <f t="shared" ref="D13:N13" si="5">C13</f>
        <v>0</v>
      </c>
      <c r="E13" s="87">
        <f t="shared" si="5"/>
        <v>0</v>
      </c>
      <c r="F13" s="87">
        <f t="shared" si="5"/>
        <v>0</v>
      </c>
      <c r="G13" s="87">
        <f t="shared" si="5"/>
        <v>0</v>
      </c>
      <c r="H13" s="87">
        <f t="shared" si="5"/>
        <v>0</v>
      </c>
      <c r="I13" s="87">
        <f t="shared" si="5"/>
        <v>0</v>
      </c>
      <c r="J13" s="87">
        <f t="shared" si="5"/>
        <v>0</v>
      </c>
      <c r="K13" s="87">
        <f t="shared" si="5"/>
        <v>0</v>
      </c>
      <c r="L13" s="87">
        <f t="shared" si="5"/>
        <v>0</v>
      </c>
      <c r="M13" s="87">
        <f t="shared" si="5"/>
        <v>0</v>
      </c>
      <c r="N13" s="88">
        <f t="shared" si="5"/>
        <v>0</v>
      </c>
      <c r="O13" s="85"/>
      <c r="P13" s="101">
        <f t="shared" si="6"/>
        <v>0</v>
      </c>
      <c r="Q13" s="7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0" t="s">
        <v>147</v>
      </c>
      <c r="B14" s="81">
        <v>0.0</v>
      </c>
      <c r="C14" s="81">
        <v>0.0</v>
      </c>
      <c r="D14" s="87">
        <f t="shared" ref="D14:N14" si="7">C14</f>
        <v>0</v>
      </c>
      <c r="E14" s="87">
        <f t="shared" si="7"/>
        <v>0</v>
      </c>
      <c r="F14" s="87">
        <f t="shared" si="7"/>
        <v>0</v>
      </c>
      <c r="G14" s="87">
        <f t="shared" si="7"/>
        <v>0</v>
      </c>
      <c r="H14" s="87">
        <f t="shared" si="7"/>
        <v>0</v>
      </c>
      <c r="I14" s="87">
        <f t="shared" si="7"/>
        <v>0</v>
      </c>
      <c r="J14" s="87">
        <f t="shared" si="7"/>
        <v>0</v>
      </c>
      <c r="K14" s="87">
        <f t="shared" si="7"/>
        <v>0</v>
      </c>
      <c r="L14" s="87">
        <f t="shared" si="7"/>
        <v>0</v>
      </c>
      <c r="M14" s="87">
        <f t="shared" si="7"/>
        <v>0</v>
      </c>
      <c r="N14" s="88">
        <f t="shared" si="7"/>
        <v>0</v>
      </c>
      <c r="O14" s="85"/>
      <c r="P14" s="101">
        <f t="shared" si="6"/>
        <v>0</v>
      </c>
      <c r="Q14" s="102"/>
      <c r="R14" s="10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0" t="s">
        <v>148</v>
      </c>
      <c r="B15" s="81">
        <f>(Assumptions!B14+Assumptions!B15)*0.5</f>
        <v>72800</v>
      </c>
      <c r="C15" s="81">
        <f t="shared" ref="C15:N15" si="8">$B$15/12</f>
        <v>6066.666667</v>
      </c>
      <c r="D15" s="87">
        <f t="shared" si="8"/>
        <v>6066.666667</v>
      </c>
      <c r="E15" s="87">
        <f t="shared" si="8"/>
        <v>6066.666667</v>
      </c>
      <c r="F15" s="87">
        <f t="shared" si="8"/>
        <v>6066.666667</v>
      </c>
      <c r="G15" s="87">
        <f t="shared" si="8"/>
        <v>6066.666667</v>
      </c>
      <c r="H15" s="87">
        <f t="shared" si="8"/>
        <v>6066.666667</v>
      </c>
      <c r="I15" s="87">
        <f t="shared" si="8"/>
        <v>6066.666667</v>
      </c>
      <c r="J15" s="87">
        <f t="shared" si="8"/>
        <v>6066.666667</v>
      </c>
      <c r="K15" s="87">
        <f t="shared" si="8"/>
        <v>6066.666667</v>
      </c>
      <c r="L15" s="87">
        <f t="shared" si="8"/>
        <v>6066.666667</v>
      </c>
      <c r="M15" s="87">
        <f t="shared" si="8"/>
        <v>6066.666667</v>
      </c>
      <c r="N15" s="88">
        <f t="shared" si="8"/>
        <v>6066.666667</v>
      </c>
      <c r="O15" s="85"/>
      <c r="P15" s="101">
        <f t="shared" si="6"/>
        <v>72800</v>
      </c>
      <c r="Q15" s="102"/>
      <c r="R15" s="104" t="s">
        <v>149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0" t="s">
        <v>150</v>
      </c>
      <c r="B16" s="81">
        <f>Assumptions!B17*0.5</f>
        <v>20228</v>
      </c>
      <c r="C16" s="81">
        <f t="shared" ref="C16:N16" si="9">$B$16/12</f>
        <v>1685.666667</v>
      </c>
      <c r="D16" s="87">
        <f t="shared" si="9"/>
        <v>1685.666667</v>
      </c>
      <c r="E16" s="87">
        <f t="shared" si="9"/>
        <v>1685.666667</v>
      </c>
      <c r="F16" s="87">
        <f t="shared" si="9"/>
        <v>1685.666667</v>
      </c>
      <c r="G16" s="87">
        <f t="shared" si="9"/>
        <v>1685.666667</v>
      </c>
      <c r="H16" s="87">
        <f t="shared" si="9"/>
        <v>1685.666667</v>
      </c>
      <c r="I16" s="87">
        <f t="shared" si="9"/>
        <v>1685.666667</v>
      </c>
      <c r="J16" s="87">
        <f t="shared" si="9"/>
        <v>1685.666667</v>
      </c>
      <c r="K16" s="87">
        <f t="shared" si="9"/>
        <v>1685.666667</v>
      </c>
      <c r="L16" s="87">
        <f t="shared" si="9"/>
        <v>1685.666667</v>
      </c>
      <c r="M16" s="87">
        <f t="shared" si="9"/>
        <v>1685.666667</v>
      </c>
      <c r="N16" s="88">
        <f t="shared" si="9"/>
        <v>1685.666667</v>
      </c>
      <c r="O16" s="85"/>
      <c r="P16" s="101">
        <f t="shared" si="6"/>
        <v>20228</v>
      </c>
      <c r="Q16" s="102"/>
      <c r="R16" s="104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0" t="s">
        <v>152</v>
      </c>
      <c r="B17" s="81">
        <v>0.0</v>
      </c>
      <c r="C17" s="81">
        <v>0.0</v>
      </c>
      <c r="D17" s="87">
        <f t="shared" ref="D17:N17" si="10">C17</f>
        <v>0</v>
      </c>
      <c r="E17" s="87">
        <f t="shared" si="10"/>
        <v>0</v>
      </c>
      <c r="F17" s="87">
        <f t="shared" si="10"/>
        <v>0</v>
      </c>
      <c r="G17" s="87">
        <f t="shared" si="10"/>
        <v>0</v>
      </c>
      <c r="H17" s="87">
        <f t="shared" si="10"/>
        <v>0</v>
      </c>
      <c r="I17" s="87">
        <f t="shared" si="10"/>
        <v>0</v>
      </c>
      <c r="J17" s="87">
        <f t="shared" si="10"/>
        <v>0</v>
      </c>
      <c r="K17" s="87">
        <f t="shared" si="10"/>
        <v>0</v>
      </c>
      <c r="L17" s="87">
        <f t="shared" si="10"/>
        <v>0</v>
      </c>
      <c r="M17" s="87">
        <f t="shared" si="10"/>
        <v>0</v>
      </c>
      <c r="N17" s="88">
        <f t="shared" si="10"/>
        <v>0</v>
      </c>
      <c r="O17" s="85"/>
      <c r="P17" s="101">
        <f t="shared" si="6"/>
        <v>0</v>
      </c>
      <c r="Q17" s="102"/>
      <c r="R17" s="10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0" t="s">
        <v>153</v>
      </c>
      <c r="B18" s="81">
        <v>0.0</v>
      </c>
      <c r="C18" s="81">
        <v>0.0</v>
      </c>
      <c r="D18" s="87">
        <f t="shared" ref="D18:N18" si="11">C18</f>
        <v>0</v>
      </c>
      <c r="E18" s="87">
        <f t="shared" si="11"/>
        <v>0</v>
      </c>
      <c r="F18" s="87">
        <f t="shared" si="11"/>
        <v>0</v>
      </c>
      <c r="G18" s="87">
        <f t="shared" si="11"/>
        <v>0</v>
      </c>
      <c r="H18" s="87">
        <f t="shared" si="11"/>
        <v>0</v>
      </c>
      <c r="I18" s="87">
        <f t="shared" si="11"/>
        <v>0</v>
      </c>
      <c r="J18" s="87">
        <f t="shared" si="11"/>
        <v>0</v>
      </c>
      <c r="K18" s="87">
        <f t="shared" si="11"/>
        <v>0</v>
      </c>
      <c r="L18" s="87">
        <f t="shared" si="11"/>
        <v>0</v>
      </c>
      <c r="M18" s="87">
        <f t="shared" si="11"/>
        <v>0</v>
      </c>
      <c r="N18" s="88">
        <f t="shared" si="11"/>
        <v>0</v>
      </c>
      <c r="O18" s="85"/>
      <c r="P18" s="101">
        <f t="shared" si="6"/>
        <v>0</v>
      </c>
      <c r="Q18" s="78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0" t="s">
        <v>154</v>
      </c>
      <c r="B19" s="81">
        <v>0.0</v>
      </c>
      <c r="C19" s="81">
        <v>0.0</v>
      </c>
      <c r="D19" s="87">
        <f t="shared" ref="D19:N19" si="12">C19</f>
        <v>0</v>
      </c>
      <c r="E19" s="87">
        <f t="shared" si="12"/>
        <v>0</v>
      </c>
      <c r="F19" s="87">
        <f t="shared" si="12"/>
        <v>0</v>
      </c>
      <c r="G19" s="87">
        <f t="shared" si="12"/>
        <v>0</v>
      </c>
      <c r="H19" s="87">
        <f t="shared" si="12"/>
        <v>0</v>
      </c>
      <c r="I19" s="87">
        <f t="shared" si="12"/>
        <v>0</v>
      </c>
      <c r="J19" s="87">
        <f t="shared" si="12"/>
        <v>0</v>
      </c>
      <c r="K19" s="87">
        <f t="shared" si="12"/>
        <v>0</v>
      </c>
      <c r="L19" s="87">
        <f t="shared" si="12"/>
        <v>0</v>
      </c>
      <c r="M19" s="87">
        <f t="shared" si="12"/>
        <v>0</v>
      </c>
      <c r="N19" s="88">
        <f t="shared" si="12"/>
        <v>0</v>
      </c>
      <c r="O19" s="85"/>
      <c r="P19" s="101">
        <f t="shared" si="6"/>
        <v>0</v>
      </c>
      <c r="Q19" s="7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0" t="s">
        <v>155</v>
      </c>
      <c r="B20" s="81">
        <f>(C1/10)*70</f>
        <v>4900</v>
      </c>
      <c r="C20" s="81">
        <f>$B$20/12</f>
        <v>408.3333333</v>
      </c>
      <c r="D20" s="87">
        <f t="shared" ref="D20:N20" si="13">C20</f>
        <v>408.3333333</v>
      </c>
      <c r="E20" s="87">
        <f t="shared" si="13"/>
        <v>408.3333333</v>
      </c>
      <c r="F20" s="87">
        <f t="shared" si="13"/>
        <v>408.3333333</v>
      </c>
      <c r="G20" s="87">
        <f t="shared" si="13"/>
        <v>408.3333333</v>
      </c>
      <c r="H20" s="87">
        <f t="shared" si="13"/>
        <v>408.3333333</v>
      </c>
      <c r="I20" s="87">
        <f t="shared" si="13"/>
        <v>408.3333333</v>
      </c>
      <c r="J20" s="87">
        <f t="shared" si="13"/>
        <v>408.3333333</v>
      </c>
      <c r="K20" s="87">
        <f t="shared" si="13"/>
        <v>408.3333333</v>
      </c>
      <c r="L20" s="87">
        <f t="shared" si="13"/>
        <v>408.3333333</v>
      </c>
      <c r="M20" s="87">
        <f t="shared" si="13"/>
        <v>408.3333333</v>
      </c>
      <c r="N20" s="88">
        <f t="shared" si="13"/>
        <v>408.3333333</v>
      </c>
      <c r="O20" s="85"/>
      <c r="P20" s="101">
        <f t="shared" si="6"/>
        <v>4900</v>
      </c>
      <c r="Q20" s="78"/>
      <c r="R20" s="3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0" t="s">
        <v>157</v>
      </c>
      <c r="B21" s="81">
        <f>Assumptions!B51</f>
        <v>500</v>
      </c>
      <c r="C21" s="81">
        <f>500/12</f>
        <v>41.66666667</v>
      </c>
      <c r="D21" s="87">
        <f t="shared" ref="D21:N21" si="14">C21</f>
        <v>41.66666667</v>
      </c>
      <c r="E21" s="87">
        <f t="shared" si="14"/>
        <v>41.66666667</v>
      </c>
      <c r="F21" s="87">
        <f t="shared" si="14"/>
        <v>41.66666667</v>
      </c>
      <c r="G21" s="87">
        <f t="shared" si="14"/>
        <v>41.66666667</v>
      </c>
      <c r="H21" s="87">
        <f t="shared" si="14"/>
        <v>41.66666667</v>
      </c>
      <c r="I21" s="87">
        <f t="shared" si="14"/>
        <v>41.66666667</v>
      </c>
      <c r="J21" s="87">
        <f t="shared" si="14"/>
        <v>41.66666667</v>
      </c>
      <c r="K21" s="87">
        <f t="shared" si="14"/>
        <v>41.66666667</v>
      </c>
      <c r="L21" s="87">
        <f t="shared" si="14"/>
        <v>41.66666667</v>
      </c>
      <c r="M21" s="87">
        <f t="shared" si="14"/>
        <v>41.66666667</v>
      </c>
      <c r="N21" s="88">
        <f t="shared" si="14"/>
        <v>41.66666667</v>
      </c>
      <c r="O21" s="85"/>
      <c r="P21" s="101">
        <f t="shared" si="6"/>
        <v>500</v>
      </c>
      <c r="Q21" s="78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0" t="s">
        <v>158</v>
      </c>
      <c r="B22" s="81">
        <v>0.0</v>
      </c>
      <c r="C22" s="81">
        <v>0.0</v>
      </c>
      <c r="D22" s="87">
        <f t="shared" ref="D22:N22" si="15">C22</f>
        <v>0</v>
      </c>
      <c r="E22" s="87">
        <f t="shared" si="15"/>
        <v>0</v>
      </c>
      <c r="F22" s="87">
        <f t="shared" si="15"/>
        <v>0</v>
      </c>
      <c r="G22" s="87">
        <f t="shared" si="15"/>
        <v>0</v>
      </c>
      <c r="H22" s="87">
        <f t="shared" si="15"/>
        <v>0</v>
      </c>
      <c r="I22" s="87">
        <f t="shared" si="15"/>
        <v>0</v>
      </c>
      <c r="J22" s="87">
        <f t="shared" si="15"/>
        <v>0</v>
      </c>
      <c r="K22" s="87">
        <f t="shared" si="15"/>
        <v>0</v>
      </c>
      <c r="L22" s="87">
        <f t="shared" si="15"/>
        <v>0</v>
      </c>
      <c r="M22" s="87">
        <f t="shared" si="15"/>
        <v>0</v>
      </c>
      <c r="N22" s="88">
        <f t="shared" si="15"/>
        <v>0</v>
      </c>
      <c r="O22" s="85"/>
      <c r="P22" s="101">
        <f t="shared" si="6"/>
        <v>0</v>
      </c>
      <c r="Q22" s="78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0" t="s">
        <v>159</v>
      </c>
      <c r="B23" s="81">
        <f>Assumptions!B41*0.7</f>
        <v>5040</v>
      </c>
      <c r="C23" s="81">
        <f t="shared" ref="C23:N23" si="16">$B$23/12</f>
        <v>420</v>
      </c>
      <c r="D23" s="87">
        <f t="shared" si="16"/>
        <v>420</v>
      </c>
      <c r="E23" s="87">
        <f t="shared" si="16"/>
        <v>420</v>
      </c>
      <c r="F23" s="87">
        <f t="shared" si="16"/>
        <v>420</v>
      </c>
      <c r="G23" s="87">
        <f t="shared" si="16"/>
        <v>420</v>
      </c>
      <c r="H23" s="87">
        <f t="shared" si="16"/>
        <v>420</v>
      </c>
      <c r="I23" s="87">
        <f t="shared" si="16"/>
        <v>420</v>
      </c>
      <c r="J23" s="87">
        <f t="shared" si="16"/>
        <v>420</v>
      </c>
      <c r="K23" s="87">
        <f t="shared" si="16"/>
        <v>420</v>
      </c>
      <c r="L23" s="87">
        <f t="shared" si="16"/>
        <v>420</v>
      </c>
      <c r="M23" s="87">
        <f t="shared" si="16"/>
        <v>420</v>
      </c>
      <c r="N23" s="88">
        <f t="shared" si="16"/>
        <v>420</v>
      </c>
      <c r="O23" s="85"/>
      <c r="P23" s="101">
        <f t="shared" si="6"/>
        <v>5040</v>
      </c>
      <c r="Q23" s="78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0" t="s">
        <v>161</v>
      </c>
      <c r="B24" s="81">
        <f>SUM(Assumptions!B31:B33)</f>
        <v>2000</v>
      </c>
      <c r="C24" s="81">
        <f t="shared" ref="C24:N24" si="17">$B$24/12</f>
        <v>166.6666667</v>
      </c>
      <c r="D24" s="87">
        <f t="shared" si="17"/>
        <v>166.6666667</v>
      </c>
      <c r="E24" s="87">
        <f t="shared" si="17"/>
        <v>166.6666667</v>
      </c>
      <c r="F24" s="87">
        <f t="shared" si="17"/>
        <v>166.6666667</v>
      </c>
      <c r="G24" s="87">
        <f t="shared" si="17"/>
        <v>166.6666667</v>
      </c>
      <c r="H24" s="87">
        <f t="shared" si="17"/>
        <v>166.6666667</v>
      </c>
      <c r="I24" s="87">
        <f t="shared" si="17"/>
        <v>166.6666667</v>
      </c>
      <c r="J24" s="87">
        <f t="shared" si="17"/>
        <v>166.6666667</v>
      </c>
      <c r="K24" s="87">
        <f t="shared" si="17"/>
        <v>166.6666667</v>
      </c>
      <c r="L24" s="87">
        <f t="shared" si="17"/>
        <v>166.6666667</v>
      </c>
      <c r="M24" s="87">
        <f t="shared" si="17"/>
        <v>166.6666667</v>
      </c>
      <c r="N24" s="88">
        <f t="shared" si="17"/>
        <v>166.6666667</v>
      </c>
      <c r="O24" s="85"/>
      <c r="P24" s="101">
        <f t="shared" si="6"/>
        <v>2000</v>
      </c>
      <c r="Q24" s="7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0" t="s">
        <v>162</v>
      </c>
      <c r="B25" s="81">
        <v>0.0</v>
      </c>
      <c r="C25" s="81">
        <v>0.0</v>
      </c>
      <c r="D25" s="87">
        <f t="shared" ref="D25:N25" si="18">C25</f>
        <v>0</v>
      </c>
      <c r="E25" s="87">
        <f t="shared" si="18"/>
        <v>0</v>
      </c>
      <c r="F25" s="87">
        <f t="shared" si="18"/>
        <v>0</v>
      </c>
      <c r="G25" s="87">
        <f t="shared" si="18"/>
        <v>0</v>
      </c>
      <c r="H25" s="87">
        <f t="shared" si="18"/>
        <v>0</v>
      </c>
      <c r="I25" s="87">
        <f t="shared" si="18"/>
        <v>0</v>
      </c>
      <c r="J25" s="87">
        <f t="shared" si="18"/>
        <v>0</v>
      </c>
      <c r="K25" s="87">
        <f t="shared" si="18"/>
        <v>0</v>
      </c>
      <c r="L25" s="87">
        <f t="shared" si="18"/>
        <v>0</v>
      </c>
      <c r="M25" s="87">
        <f t="shared" si="18"/>
        <v>0</v>
      </c>
      <c r="N25" s="88">
        <f t="shared" si="18"/>
        <v>0</v>
      </c>
      <c r="O25" s="85"/>
      <c r="P25" s="101">
        <f t="shared" si="6"/>
        <v>0</v>
      </c>
      <c r="Q25" s="7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0" t="s">
        <v>163</v>
      </c>
      <c r="B26" s="81">
        <v>0.0</v>
      </c>
      <c r="C26" s="81">
        <v>0.0</v>
      </c>
      <c r="D26" s="87">
        <f t="shared" ref="D26:N26" si="19">C26</f>
        <v>0</v>
      </c>
      <c r="E26" s="87">
        <f t="shared" si="19"/>
        <v>0</v>
      </c>
      <c r="F26" s="87">
        <f t="shared" si="19"/>
        <v>0</v>
      </c>
      <c r="G26" s="87">
        <f t="shared" si="19"/>
        <v>0</v>
      </c>
      <c r="H26" s="87">
        <f t="shared" si="19"/>
        <v>0</v>
      </c>
      <c r="I26" s="87">
        <f t="shared" si="19"/>
        <v>0</v>
      </c>
      <c r="J26" s="87">
        <f t="shared" si="19"/>
        <v>0</v>
      </c>
      <c r="K26" s="87">
        <f t="shared" si="19"/>
        <v>0</v>
      </c>
      <c r="L26" s="87">
        <f t="shared" si="19"/>
        <v>0</v>
      </c>
      <c r="M26" s="87">
        <f t="shared" si="19"/>
        <v>0</v>
      </c>
      <c r="N26" s="88">
        <f t="shared" si="19"/>
        <v>0</v>
      </c>
      <c r="O26" s="85"/>
      <c r="P26" s="101">
        <f t="shared" si="6"/>
        <v>0</v>
      </c>
      <c r="Q26" s="7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0" t="s">
        <v>164</v>
      </c>
      <c r="B27" s="81">
        <v>0.0</v>
      </c>
      <c r="C27" s="81">
        <v>0.0</v>
      </c>
      <c r="D27" s="87">
        <f t="shared" ref="D27:N27" si="20">C27</f>
        <v>0</v>
      </c>
      <c r="E27" s="87">
        <f t="shared" si="20"/>
        <v>0</v>
      </c>
      <c r="F27" s="87">
        <f t="shared" si="20"/>
        <v>0</v>
      </c>
      <c r="G27" s="87">
        <f t="shared" si="20"/>
        <v>0</v>
      </c>
      <c r="H27" s="87">
        <f t="shared" si="20"/>
        <v>0</v>
      </c>
      <c r="I27" s="87">
        <f t="shared" si="20"/>
        <v>0</v>
      </c>
      <c r="J27" s="87">
        <f t="shared" si="20"/>
        <v>0</v>
      </c>
      <c r="K27" s="87">
        <f t="shared" si="20"/>
        <v>0</v>
      </c>
      <c r="L27" s="87">
        <f t="shared" si="20"/>
        <v>0</v>
      </c>
      <c r="M27" s="87">
        <f t="shared" si="20"/>
        <v>0</v>
      </c>
      <c r="N27" s="88">
        <f t="shared" si="20"/>
        <v>0</v>
      </c>
      <c r="O27" s="85"/>
      <c r="P27" s="101">
        <f t="shared" si="6"/>
        <v>0</v>
      </c>
      <c r="Q27" s="78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0" t="s">
        <v>75</v>
      </c>
      <c r="B28" s="81">
        <f>Assumptions!B23</f>
        <v>1000</v>
      </c>
      <c r="C28" s="81">
        <f t="shared" ref="C28:N28" si="21">$B$28/12</f>
        <v>83.33333333</v>
      </c>
      <c r="D28" s="87">
        <f t="shared" si="21"/>
        <v>83.33333333</v>
      </c>
      <c r="E28" s="87">
        <f t="shared" si="21"/>
        <v>83.33333333</v>
      </c>
      <c r="F28" s="87">
        <f t="shared" si="21"/>
        <v>83.33333333</v>
      </c>
      <c r="G28" s="87">
        <f t="shared" si="21"/>
        <v>83.33333333</v>
      </c>
      <c r="H28" s="87">
        <f t="shared" si="21"/>
        <v>83.33333333</v>
      </c>
      <c r="I28" s="87">
        <f t="shared" si="21"/>
        <v>83.33333333</v>
      </c>
      <c r="J28" s="87">
        <f t="shared" si="21"/>
        <v>83.33333333</v>
      </c>
      <c r="K28" s="87">
        <f t="shared" si="21"/>
        <v>83.33333333</v>
      </c>
      <c r="L28" s="87">
        <f t="shared" si="21"/>
        <v>83.33333333</v>
      </c>
      <c r="M28" s="87">
        <f t="shared" si="21"/>
        <v>83.33333333</v>
      </c>
      <c r="N28" s="88">
        <f t="shared" si="21"/>
        <v>83.33333333</v>
      </c>
      <c r="O28" s="85"/>
      <c r="P28" s="101">
        <f t="shared" si="6"/>
        <v>1000</v>
      </c>
      <c r="Q28" s="7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0" t="s">
        <v>165</v>
      </c>
      <c r="B29" s="81">
        <f>Assumptions!B52</f>
        <v>1500</v>
      </c>
      <c r="C29" s="81">
        <f t="shared" ref="C29:N29" si="22">$B$29/12</f>
        <v>125</v>
      </c>
      <c r="D29" s="87">
        <f t="shared" si="22"/>
        <v>125</v>
      </c>
      <c r="E29" s="87">
        <f t="shared" si="22"/>
        <v>125</v>
      </c>
      <c r="F29" s="87">
        <f t="shared" si="22"/>
        <v>125</v>
      </c>
      <c r="G29" s="87">
        <f t="shared" si="22"/>
        <v>125</v>
      </c>
      <c r="H29" s="87">
        <f t="shared" si="22"/>
        <v>125</v>
      </c>
      <c r="I29" s="87">
        <f t="shared" si="22"/>
        <v>125</v>
      </c>
      <c r="J29" s="87">
        <f t="shared" si="22"/>
        <v>125</v>
      </c>
      <c r="K29" s="87">
        <f t="shared" si="22"/>
        <v>125</v>
      </c>
      <c r="L29" s="87">
        <f t="shared" si="22"/>
        <v>125</v>
      </c>
      <c r="M29" s="87">
        <f t="shared" si="22"/>
        <v>125</v>
      </c>
      <c r="N29" s="88">
        <f t="shared" si="22"/>
        <v>125</v>
      </c>
      <c r="O29" s="85"/>
      <c r="P29" s="101">
        <f t="shared" si="6"/>
        <v>1500</v>
      </c>
      <c r="Q29" s="7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0" t="s">
        <v>166</v>
      </c>
      <c r="B30" s="81">
        <v>0.0</v>
      </c>
      <c r="C30" s="81">
        <v>0.0</v>
      </c>
      <c r="D30" s="87">
        <v>0.0</v>
      </c>
      <c r="E30" s="87">
        <v>0.0</v>
      </c>
      <c r="F30" s="87">
        <v>0.0</v>
      </c>
      <c r="G30" s="87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8">
        <v>0.0</v>
      </c>
      <c r="O30" s="85"/>
      <c r="P30" s="101">
        <f t="shared" si="6"/>
        <v>0</v>
      </c>
      <c r="Q30" s="7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0" t="s">
        <v>167</v>
      </c>
      <c r="B31" s="81">
        <v>0.0</v>
      </c>
      <c r="C31" s="81">
        <v>0.0</v>
      </c>
      <c r="D31" s="87">
        <v>0.0</v>
      </c>
      <c r="E31" s="87">
        <v>0.0</v>
      </c>
      <c r="F31" s="87">
        <v>0.0</v>
      </c>
      <c r="G31" s="87">
        <v>0.0</v>
      </c>
      <c r="H31" s="87">
        <v>0.0</v>
      </c>
      <c r="I31" s="87">
        <v>0.0</v>
      </c>
      <c r="J31" s="87">
        <v>0.0</v>
      </c>
      <c r="K31" s="87">
        <v>0.0</v>
      </c>
      <c r="L31" s="87">
        <v>0.0</v>
      </c>
      <c r="M31" s="87">
        <v>0.0</v>
      </c>
      <c r="N31" s="88">
        <v>0.0</v>
      </c>
      <c r="O31" s="85"/>
      <c r="P31" s="101">
        <f t="shared" si="6"/>
        <v>0</v>
      </c>
      <c r="Q31" s="7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0" t="s">
        <v>82</v>
      </c>
      <c r="B32" s="81">
        <f>Assumptions!B30*0.7</f>
        <v>700</v>
      </c>
      <c r="C32" s="81">
        <f t="shared" ref="C32:N32" si="23">$B$32/12</f>
        <v>58.33333333</v>
      </c>
      <c r="D32" s="87">
        <f t="shared" si="23"/>
        <v>58.33333333</v>
      </c>
      <c r="E32" s="87">
        <f t="shared" si="23"/>
        <v>58.33333333</v>
      </c>
      <c r="F32" s="87">
        <f t="shared" si="23"/>
        <v>58.33333333</v>
      </c>
      <c r="G32" s="87">
        <f t="shared" si="23"/>
        <v>58.33333333</v>
      </c>
      <c r="H32" s="87">
        <f t="shared" si="23"/>
        <v>58.33333333</v>
      </c>
      <c r="I32" s="87">
        <f t="shared" si="23"/>
        <v>58.33333333</v>
      </c>
      <c r="J32" s="87">
        <f t="shared" si="23"/>
        <v>58.33333333</v>
      </c>
      <c r="K32" s="87">
        <f t="shared" si="23"/>
        <v>58.33333333</v>
      </c>
      <c r="L32" s="87">
        <f t="shared" si="23"/>
        <v>58.33333333</v>
      </c>
      <c r="M32" s="87">
        <f t="shared" si="23"/>
        <v>58.33333333</v>
      </c>
      <c r="N32" s="88">
        <f t="shared" si="23"/>
        <v>58.33333333</v>
      </c>
      <c r="O32" s="85"/>
      <c r="P32" s="101">
        <f t="shared" si="6"/>
        <v>700</v>
      </c>
      <c r="Q32" s="7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0" t="s">
        <v>168</v>
      </c>
      <c r="B33" s="81">
        <f>Assumptions!B55</f>
        <v>500</v>
      </c>
      <c r="C33" s="81">
        <f t="shared" ref="C33:N33" si="24">$B$33/12</f>
        <v>41.66666667</v>
      </c>
      <c r="D33" s="87">
        <f t="shared" si="24"/>
        <v>41.66666667</v>
      </c>
      <c r="E33" s="87">
        <f t="shared" si="24"/>
        <v>41.66666667</v>
      </c>
      <c r="F33" s="87">
        <f t="shared" si="24"/>
        <v>41.66666667</v>
      </c>
      <c r="G33" s="87">
        <f t="shared" si="24"/>
        <v>41.66666667</v>
      </c>
      <c r="H33" s="87">
        <f t="shared" si="24"/>
        <v>41.66666667</v>
      </c>
      <c r="I33" s="87">
        <f t="shared" si="24"/>
        <v>41.66666667</v>
      </c>
      <c r="J33" s="87">
        <f t="shared" si="24"/>
        <v>41.66666667</v>
      </c>
      <c r="K33" s="87">
        <f t="shared" si="24"/>
        <v>41.66666667</v>
      </c>
      <c r="L33" s="87">
        <f t="shared" si="24"/>
        <v>41.66666667</v>
      </c>
      <c r="M33" s="87">
        <f t="shared" si="24"/>
        <v>41.66666667</v>
      </c>
      <c r="N33" s="88">
        <f t="shared" si="24"/>
        <v>41.66666667</v>
      </c>
      <c r="O33" s="85"/>
      <c r="P33" s="101">
        <f t="shared" si="6"/>
        <v>500</v>
      </c>
      <c r="Q33" s="7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0" t="s">
        <v>169</v>
      </c>
      <c r="B34" s="105">
        <v>1200.0</v>
      </c>
      <c r="C34" s="105">
        <v>100.0</v>
      </c>
      <c r="D34" s="106">
        <v>100.0</v>
      </c>
      <c r="E34" s="106">
        <v>100.0</v>
      </c>
      <c r="F34" s="106">
        <v>100.0</v>
      </c>
      <c r="G34" s="106">
        <v>100.0</v>
      </c>
      <c r="H34" s="106">
        <v>100.0</v>
      </c>
      <c r="I34" s="106">
        <v>100.0</v>
      </c>
      <c r="J34" s="106">
        <v>100.0</v>
      </c>
      <c r="K34" s="106">
        <v>100.0</v>
      </c>
      <c r="L34" s="106">
        <v>100.0</v>
      </c>
      <c r="M34" s="106">
        <v>100.0</v>
      </c>
      <c r="N34" s="107">
        <v>100.0</v>
      </c>
      <c r="O34" s="85"/>
      <c r="P34" s="101">
        <f t="shared" si="6"/>
        <v>1200</v>
      </c>
      <c r="Q34" s="7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3" t="s">
        <v>170</v>
      </c>
      <c r="B35" s="108"/>
      <c r="C35" s="109">
        <f t="shared" ref="C35:N35" si="25">SUM(C12:C34)</f>
        <v>9197.333333</v>
      </c>
      <c r="D35" s="110">
        <f t="shared" si="25"/>
        <v>9197.333333</v>
      </c>
      <c r="E35" s="110">
        <f t="shared" si="25"/>
        <v>9197.333333</v>
      </c>
      <c r="F35" s="110">
        <f t="shared" si="25"/>
        <v>9197.333333</v>
      </c>
      <c r="G35" s="110">
        <f t="shared" si="25"/>
        <v>9197.333333</v>
      </c>
      <c r="H35" s="110">
        <f t="shared" si="25"/>
        <v>9197.333333</v>
      </c>
      <c r="I35" s="110">
        <f t="shared" si="25"/>
        <v>9197.333333</v>
      </c>
      <c r="J35" s="110">
        <f t="shared" si="25"/>
        <v>9197.333333</v>
      </c>
      <c r="K35" s="110">
        <f t="shared" si="25"/>
        <v>9197.333333</v>
      </c>
      <c r="L35" s="110">
        <f t="shared" si="25"/>
        <v>9197.333333</v>
      </c>
      <c r="M35" s="110">
        <f t="shared" si="25"/>
        <v>9197.333333</v>
      </c>
      <c r="N35" s="111">
        <f t="shared" si="25"/>
        <v>9197.333333</v>
      </c>
      <c r="O35" s="98"/>
      <c r="P35" s="112">
        <f t="shared" si="6"/>
        <v>110368</v>
      </c>
      <c r="Q35" s="7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3"/>
      <c r="B36" s="114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98"/>
      <c r="P36" s="115"/>
      <c r="Q36" s="7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6" t="s">
        <v>171</v>
      </c>
      <c r="B37" s="117">
        <v>0.0</v>
      </c>
      <c r="C37" s="87">
        <v>0.0</v>
      </c>
      <c r="D37" s="87">
        <f t="shared" ref="D37:N37" si="26">C37</f>
        <v>0</v>
      </c>
      <c r="E37" s="87">
        <f t="shared" si="26"/>
        <v>0</v>
      </c>
      <c r="F37" s="87">
        <f t="shared" si="26"/>
        <v>0</v>
      </c>
      <c r="G37" s="87">
        <f t="shared" si="26"/>
        <v>0</v>
      </c>
      <c r="H37" s="87">
        <f t="shared" si="26"/>
        <v>0</v>
      </c>
      <c r="I37" s="87">
        <f t="shared" si="26"/>
        <v>0</v>
      </c>
      <c r="J37" s="87">
        <f t="shared" si="26"/>
        <v>0</v>
      </c>
      <c r="K37" s="87">
        <f t="shared" si="26"/>
        <v>0</v>
      </c>
      <c r="L37" s="87">
        <f t="shared" si="26"/>
        <v>0</v>
      </c>
      <c r="M37" s="87">
        <f t="shared" si="26"/>
        <v>0</v>
      </c>
      <c r="N37" s="87">
        <f t="shared" si="26"/>
        <v>0</v>
      </c>
      <c r="O37" s="98"/>
      <c r="P37" s="101">
        <f t="shared" ref="P37:P38" si="28">SUM(C37:N37)</f>
        <v>0</v>
      </c>
      <c r="Q37" s="7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3" t="s">
        <v>172</v>
      </c>
      <c r="B38" s="118"/>
      <c r="C38" s="115">
        <f t="shared" ref="C38:N38" si="27">C7+C8+C9-C35-C36-C37</f>
        <v>-397.3333333</v>
      </c>
      <c r="D38" s="115">
        <f t="shared" si="27"/>
        <v>-397.3333333</v>
      </c>
      <c r="E38" s="115">
        <f t="shared" si="27"/>
        <v>-397.3333333</v>
      </c>
      <c r="F38" s="115">
        <f t="shared" si="27"/>
        <v>1802.666667</v>
      </c>
      <c r="G38" s="115">
        <f t="shared" si="27"/>
        <v>1802.666667</v>
      </c>
      <c r="H38" s="115">
        <f t="shared" si="27"/>
        <v>1802.666667</v>
      </c>
      <c r="I38" s="115">
        <f t="shared" si="27"/>
        <v>5102.666667</v>
      </c>
      <c r="J38" s="115">
        <f t="shared" si="27"/>
        <v>7302.666667</v>
      </c>
      <c r="K38" s="115">
        <f t="shared" si="27"/>
        <v>7302.666667</v>
      </c>
      <c r="L38" s="115">
        <f t="shared" si="27"/>
        <v>7302.666667</v>
      </c>
      <c r="M38" s="115">
        <f t="shared" si="27"/>
        <v>6202.666667</v>
      </c>
      <c r="N38" s="115">
        <f t="shared" si="27"/>
        <v>6202.666667</v>
      </c>
      <c r="O38" s="98"/>
      <c r="P38" s="115">
        <f t="shared" si="28"/>
        <v>43632</v>
      </c>
      <c r="Q38" s="7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6" t="s">
        <v>173</v>
      </c>
      <c r="B39" s="119"/>
      <c r="C39" s="92">
        <f>C38+C10</f>
        <v>42274.66667</v>
      </c>
      <c r="D39" s="92">
        <f t="shared" ref="D39:N39" si="29">D38+C39</f>
        <v>41877.33333</v>
      </c>
      <c r="E39" s="92">
        <f t="shared" si="29"/>
        <v>41480</v>
      </c>
      <c r="F39" s="92">
        <f t="shared" si="29"/>
        <v>43282.66667</v>
      </c>
      <c r="G39" s="92">
        <f t="shared" si="29"/>
        <v>45085.33333</v>
      </c>
      <c r="H39" s="92">
        <f t="shared" si="29"/>
        <v>46888</v>
      </c>
      <c r="I39" s="92">
        <f t="shared" si="29"/>
        <v>51990.66667</v>
      </c>
      <c r="J39" s="92">
        <f t="shared" si="29"/>
        <v>59293.33333</v>
      </c>
      <c r="K39" s="92">
        <f t="shared" si="29"/>
        <v>66596</v>
      </c>
      <c r="L39" s="92">
        <f t="shared" si="29"/>
        <v>73898.66667</v>
      </c>
      <c r="M39" s="92">
        <f t="shared" si="29"/>
        <v>80101.33333</v>
      </c>
      <c r="N39" s="92">
        <f t="shared" si="29"/>
        <v>86304</v>
      </c>
      <c r="O39" s="120"/>
      <c r="P39" s="106"/>
      <c r="Q39" s="121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1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1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1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1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1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1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1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1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1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1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1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1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1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1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1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1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1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1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1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1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1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1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1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1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1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1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1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1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1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1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1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1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1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1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1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1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1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1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1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1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1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1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1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1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1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1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1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1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1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1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1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1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1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1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1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1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1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1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1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1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1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1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1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1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1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1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1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1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1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1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1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1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1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1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1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1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1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1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1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1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1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1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1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1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1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1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1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1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1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1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1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1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1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1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1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1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1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1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1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1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1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1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1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1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1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1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1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1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1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1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1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1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1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1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1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1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1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1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1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1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1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1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1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1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1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1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1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1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1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1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1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1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1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1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1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1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1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1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1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1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1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1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1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1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1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1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1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1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1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1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1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1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1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1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1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1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1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1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1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1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1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1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1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1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1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1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1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1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1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1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1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1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1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1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1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1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1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1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1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1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1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1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1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1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1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1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1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1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1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1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1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1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1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1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1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1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1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1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1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1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1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1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1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1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1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1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1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1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1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1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1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1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1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1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1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1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1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1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1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1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1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1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1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1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1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1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1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1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1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1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1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1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1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1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1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1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1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1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1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1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1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1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1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1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1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1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1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1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1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1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1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1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1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1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1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1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1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1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1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1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1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1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1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1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1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1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1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1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1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1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1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1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1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1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1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1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1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1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1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1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1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1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1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1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1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1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1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1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1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1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1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1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1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1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1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1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1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1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1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1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1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1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1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1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1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1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1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1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1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1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1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1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1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1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1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1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1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1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1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1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1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1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1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1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1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1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1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1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1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1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1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1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1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1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1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1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1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1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1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1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1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1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1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1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1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1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1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1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1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1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1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1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1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1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1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1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1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1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1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1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1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1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1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1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1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1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1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1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1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1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1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1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1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1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1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1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1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1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1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1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1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1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1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1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1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1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1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1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1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1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1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1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1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1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1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1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1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1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1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1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1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1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1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1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1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1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1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1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1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1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1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1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1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1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1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1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1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1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1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1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1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1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1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1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1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1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1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1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1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1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1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1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1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1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1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1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1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1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1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1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1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1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1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1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1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1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1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1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1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1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1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1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1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1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1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1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1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1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1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1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1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1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1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1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1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1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1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1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1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1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1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1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1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1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1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1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1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1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1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1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1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1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1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1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1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1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1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1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1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1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1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1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1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1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1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1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1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1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1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1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1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1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1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1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1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1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1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1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1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1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1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1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1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1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1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1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1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1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1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1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1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1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1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1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1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1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1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1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1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1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1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1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1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1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1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1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1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1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1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1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1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1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1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1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1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1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1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1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1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1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1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1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1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1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1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1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1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1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1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1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1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1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1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1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1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1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1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1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1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1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1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1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1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1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1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1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1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1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1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1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1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1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1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1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1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1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1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1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1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1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1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1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1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1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1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1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1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1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1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1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1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1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1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1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1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1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1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1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1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1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1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1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1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1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1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1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1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1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1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1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1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1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1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1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1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1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1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1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1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1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1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1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1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1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1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1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1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1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1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1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1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1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1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1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1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1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1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1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1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1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1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1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1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1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1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1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1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1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1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1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1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1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1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1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1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1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1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1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1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1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1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1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1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1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1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1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1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1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1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1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1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1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1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1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1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1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1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1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1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1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1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1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1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1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1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1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1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1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1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1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1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1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1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1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1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1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1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1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1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1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1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1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1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1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1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1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1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1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1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1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1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1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1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1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1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1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1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1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1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1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1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1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1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1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1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1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1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1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1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1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1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1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1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1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1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1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1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1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1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1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1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1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1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1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1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1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1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1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1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1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1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1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1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1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1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1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1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1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1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1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1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1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1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1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1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1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1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1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1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1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1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1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1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1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1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1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1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1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1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1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1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1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1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1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1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1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1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1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1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1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1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1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1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1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1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1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1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1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1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1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1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1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1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1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1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1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1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1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1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1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1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1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1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1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1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1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1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1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1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1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1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1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1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1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1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1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1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1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1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1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1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1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1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1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1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1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1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1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1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1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1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1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1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1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1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1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1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1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1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1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1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1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1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1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1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1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1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1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1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1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1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1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1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1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1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1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1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1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1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1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1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1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1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1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1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1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1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1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1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1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1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1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1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1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1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1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1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1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1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1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1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1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1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1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1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1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1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1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1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1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1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1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1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1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1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1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1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1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1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1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1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1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1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1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1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1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1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1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1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1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1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1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1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1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1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1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1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1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1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1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1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1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1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1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1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1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1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1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1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1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1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1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1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1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1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1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1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1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1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/>
  </sheetViews>
  <sheetFormatPr customHeight="1" defaultColWidth="14.43" defaultRowHeight="15.0"/>
  <cols>
    <col customWidth="1" min="1" max="1" width="32.14"/>
    <col customWidth="1" min="2" max="2" width="14.71"/>
    <col customWidth="1" min="3" max="9" width="11.71"/>
    <col customWidth="1" min="10" max="10" width="14.86"/>
    <col customWidth="1" min="11" max="11" width="12.57"/>
    <col customWidth="1" min="12" max="12" width="13.43"/>
    <col customWidth="1" min="13" max="13" width="14.57"/>
    <col customWidth="1" min="14" max="14" width="17.29"/>
    <col customWidth="1" min="15" max="26" width="10.71"/>
  </cols>
  <sheetData>
    <row r="1" ht="15.75" customHeight="1">
      <c r="A1" s="1" t="s">
        <v>174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196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45" t="s">
        <v>175</v>
      </c>
      <c r="B3" s="146" t="s">
        <v>127</v>
      </c>
      <c r="C3" s="146" t="s">
        <v>128</v>
      </c>
      <c r="D3" s="146" t="s">
        <v>129</v>
      </c>
      <c r="E3" s="146" t="s">
        <v>130</v>
      </c>
      <c r="F3" s="146" t="s">
        <v>131</v>
      </c>
      <c r="G3" s="146" t="s">
        <v>132</v>
      </c>
      <c r="H3" s="146" t="s">
        <v>176</v>
      </c>
      <c r="I3" s="146" t="s">
        <v>134</v>
      </c>
      <c r="J3" s="146" t="s">
        <v>135</v>
      </c>
      <c r="K3" s="146" t="s">
        <v>136</v>
      </c>
      <c r="L3" s="146" t="s">
        <v>137</v>
      </c>
      <c r="M3" s="146" t="s">
        <v>138</v>
      </c>
      <c r="N3" s="147" t="s">
        <v>175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48" t="s">
        <v>177</v>
      </c>
      <c r="B4" s="130">
        <f>'Cash Flow - Year 2'!C7</f>
        <v>8800</v>
      </c>
      <c r="C4" s="130">
        <f>'Cash Flow - Year 2'!D7</f>
        <v>8800</v>
      </c>
      <c r="D4" s="130">
        <f>'Cash Flow - Year 2'!E7</f>
        <v>8800</v>
      </c>
      <c r="E4" s="130">
        <f>'Cash Flow - Year 2'!F7</f>
        <v>11000</v>
      </c>
      <c r="F4" s="130">
        <f>'Cash Flow - Year 2'!G7</f>
        <v>11000</v>
      </c>
      <c r="G4" s="130">
        <f>'Cash Flow - Year 2'!H7</f>
        <v>11000</v>
      </c>
      <c r="H4" s="130">
        <f>'Cash Flow - Year 2'!I7</f>
        <v>14300</v>
      </c>
      <c r="I4" s="130">
        <f>'Cash Flow - Year 2'!J7</f>
        <v>16500</v>
      </c>
      <c r="J4" s="130">
        <f>'Cash Flow - Year 2'!K7</f>
        <v>16500</v>
      </c>
      <c r="K4" s="130">
        <f>'Cash Flow - Year 2'!L7</f>
        <v>16500</v>
      </c>
      <c r="L4" s="130">
        <f>'Cash Flow - Year 2'!M7</f>
        <v>15400</v>
      </c>
      <c r="M4" s="130">
        <f>'Cash Flow - Year 2'!N7</f>
        <v>15400</v>
      </c>
      <c r="N4" s="131">
        <f t="shared" ref="N4:N5" si="2">SUM(B4:M4)</f>
        <v>154000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49" t="s">
        <v>178</v>
      </c>
      <c r="B5" s="133">
        <f t="shared" ref="B5:M5" si="1">B4</f>
        <v>8800</v>
      </c>
      <c r="C5" s="133">
        <f t="shared" si="1"/>
        <v>8800</v>
      </c>
      <c r="D5" s="133">
        <f t="shared" si="1"/>
        <v>8800</v>
      </c>
      <c r="E5" s="133">
        <f t="shared" si="1"/>
        <v>11000</v>
      </c>
      <c r="F5" s="133">
        <f t="shared" si="1"/>
        <v>11000</v>
      </c>
      <c r="G5" s="133">
        <f t="shared" si="1"/>
        <v>11000</v>
      </c>
      <c r="H5" s="133">
        <f t="shared" si="1"/>
        <v>14300</v>
      </c>
      <c r="I5" s="133">
        <f t="shared" si="1"/>
        <v>16500</v>
      </c>
      <c r="J5" s="133">
        <f t="shared" si="1"/>
        <v>16500</v>
      </c>
      <c r="K5" s="133">
        <f t="shared" si="1"/>
        <v>16500</v>
      </c>
      <c r="L5" s="133">
        <f t="shared" si="1"/>
        <v>15400</v>
      </c>
      <c r="M5" s="133">
        <f t="shared" si="1"/>
        <v>15400</v>
      </c>
      <c r="N5" s="134">
        <f t="shared" si="2"/>
        <v>154000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03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52" t="s">
        <v>179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03" t="s">
        <v>180</v>
      </c>
      <c r="B8" s="124">
        <f>'Cash Flow - Year 2'!C15+'Cash Flow - Year 2'!C17</f>
        <v>6066.666667</v>
      </c>
      <c r="C8" s="124">
        <f>'Cash Flow - Year 2'!D15+'Cash Flow - Year 2'!D17</f>
        <v>6066.666667</v>
      </c>
      <c r="D8" s="124">
        <f>'Cash Flow - Year 2'!E15+'Cash Flow - Year 2'!E17</f>
        <v>6066.666667</v>
      </c>
      <c r="E8" s="124">
        <f>'Cash Flow - Year 2'!F15+'Cash Flow - Year 2'!F17</f>
        <v>6066.666667</v>
      </c>
      <c r="F8" s="124">
        <f>'Cash Flow - Year 2'!G15+'Cash Flow - Year 2'!G17</f>
        <v>6066.666667</v>
      </c>
      <c r="G8" s="124">
        <f>'Cash Flow - Year 2'!H15+'Cash Flow - Year 2'!H17</f>
        <v>6066.666667</v>
      </c>
      <c r="H8" s="124">
        <f>'Cash Flow - Year 2'!I15+'Cash Flow - Year 2'!I17</f>
        <v>6066.666667</v>
      </c>
      <c r="I8" s="124">
        <f>'Cash Flow - Year 2'!J15+'Cash Flow - Year 2'!J17</f>
        <v>6066.666667</v>
      </c>
      <c r="J8" s="124">
        <f>'Cash Flow - Year 2'!K15+'Cash Flow - Year 2'!K17</f>
        <v>6066.666667</v>
      </c>
      <c r="K8" s="124">
        <f>'Cash Flow - Year 2'!L15+'Cash Flow - Year 2'!L17</f>
        <v>6066.666667</v>
      </c>
      <c r="L8" s="124">
        <f>'Cash Flow - Year 2'!M15+'Cash Flow - Year 2'!M17</f>
        <v>6066.666667</v>
      </c>
      <c r="M8" s="124">
        <f>'Cash Flow - Year 2'!N15+'Cash Flow - Year 2'!N17</f>
        <v>6066.666667</v>
      </c>
      <c r="N8" s="136">
        <f t="shared" ref="N8:N26" si="3">SUM(B8:M8)</f>
        <v>72800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03" t="s">
        <v>181</v>
      </c>
      <c r="B9" s="124">
        <f>'Cash Flow - Year 2'!C16</f>
        <v>1685.666667</v>
      </c>
      <c r="C9" s="124">
        <f>'Cash Flow - Year 2'!D16</f>
        <v>1685.666667</v>
      </c>
      <c r="D9" s="124">
        <f>'Cash Flow - Year 2'!E16</f>
        <v>1685.666667</v>
      </c>
      <c r="E9" s="124">
        <f>'Cash Flow - Year 2'!F16</f>
        <v>1685.666667</v>
      </c>
      <c r="F9" s="124">
        <f>'Cash Flow - Year 2'!G16</f>
        <v>1685.666667</v>
      </c>
      <c r="G9" s="124">
        <f>'Cash Flow - Year 2'!H16</f>
        <v>1685.666667</v>
      </c>
      <c r="H9" s="124">
        <f>'Cash Flow - Year 2'!I16</f>
        <v>1685.666667</v>
      </c>
      <c r="I9" s="124">
        <f>'Cash Flow - Year 2'!J16</f>
        <v>1685.666667</v>
      </c>
      <c r="J9" s="124">
        <f>'Cash Flow - Year 2'!K16</f>
        <v>1685.666667</v>
      </c>
      <c r="K9" s="124">
        <f>'Cash Flow - Year 2'!L16</f>
        <v>1685.666667</v>
      </c>
      <c r="L9" s="124">
        <f>'Cash Flow - Year 2'!M16</f>
        <v>1685.666667</v>
      </c>
      <c r="M9" s="124">
        <f>'Cash Flow - Year 2'!N16</f>
        <v>1685.666667</v>
      </c>
      <c r="N9" s="136">
        <f t="shared" si="3"/>
        <v>20228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03" t="s">
        <v>182</v>
      </c>
      <c r="B10" s="124">
        <f>'Cash Flow - Year 2'!C21</f>
        <v>41.66666667</v>
      </c>
      <c r="C10" s="124">
        <f>'Cash Flow - Year 2'!D21</f>
        <v>41.66666667</v>
      </c>
      <c r="D10" s="124">
        <f>'Cash Flow - Year 2'!E21</f>
        <v>41.66666667</v>
      </c>
      <c r="E10" s="124">
        <f>'Cash Flow - Year 2'!F21</f>
        <v>41.66666667</v>
      </c>
      <c r="F10" s="124">
        <f>'Cash Flow - Year 2'!G21</f>
        <v>41.66666667</v>
      </c>
      <c r="G10" s="124">
        <f>'Cash Flow - Year 2'!H21</f>
        <v>41.66666667</v>
      </c>
      <c r="H10" s="124">
        <f>'Cash Flow - Year 2'!I21</f>
        <v>41.66666667</v>
      </c>
      <c r="I10" s="124">
        <f>'Cash Flow - Year 2'!J21</f>
        <v>41.66666667</v>
      </c>
      <c r="J10" s="124">
        <f>'Cash Flow - Year 2'!K21</f>
        <v>41.66666667</v>
      </c>
      <c r="K10" s="124">
        <f>'Cash Flow - Year 2'!L21</f>
        <v>41.66666667</v>
      </c>
      <c r="L10" s="124">
        <f>'Cash Flow - Year 2'!M21</f>
        <v>41.66666667</v>
      </c>
      <c r="M10" s="124">
        <f>'Cash Flow - Year 2'!N21</f>
        <v>41.66666667</v>
      </c>
      <c r="N10" s="136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03" t="s">
        <v>183</v>
      </c>
      <c r="B11" s="124">
        <f>'Cash Flow - Year 2'!C26</f>
        <v>0</v>
      </c>
      <c r="C11" s="124">
        <f>'Cash Flow - Year 2'!D26</f>
        <v>0</v>
      </c>
      <c r="D11" s="124">
        <f>'Cash Flow - Year 2'!E26</f>
        <v>0</v>
      </c>
      <c r="E11" s="124">
        <f>'Cash Flow - Year 2'!F26</f>
        <v>0</v>
      </c>
      <c r="F11" s="124">
        <f>'Cash Flow - Year 2'!G26</f>
        <v>0</v>
      </c>
      <c r="G11" s="124">
        <f>'Cash Flow - Year 2'!H26</f>
        <v>0</v>
      </c>
      <c r="H11" s="124">
        <f>'Cash Flow - Year 2'!I26</f>
        <v>0</v>
      </c>
      <c r="I11" s="124">
        <f>'Cash Flow - Year 2'!J26</f>
        <v>0</v>
      </c>
      <c r="J11" s="124">
        <f>'Cash Flow - Year 2'!K26</f>
        <v>0</v>
      </c>
      <c r="K11" s="124">
        <f>'Cash Flow - Year 2'!L26</f>
        <v>0</v>
      </c>
      <c r="L11" s="124">
        <f>'Cash Flow - Year 2'!M26</f>
        <v>0</v>
      </c>
      <c r="M11" s="124">
        <f>'Cash Flow - Year 2'!N26</f>
        <v>0</v>
      </c>
      <c r="N11" s="136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03" t="s">
        <v>166</v>
      </c>
      <c r="B12" s="124">
        <f>'Cash Flow - Year 2'!C30</f>
        <v>0</v>
      </c>
      <c r="C12" s="124">
        <f>'Cash Flow - Year 2'!D30</f>
        <v>0</v>
      </c>
      <c r="D12" s="124">
        <f>'Cash Flow - Year 2'!E30</f>
        <v>0</v>
      </c>
      <c r="E12" s="124">
        <f>'Cash Flow - Year 2'!F30</f>
        <v>0</v>
      </c>
      <c r="F12" s="124">
        <f>'Cash Flow - Year 2'!G30</f>
        <v>0</v>
      </c>
      <c r="G12" s="124">
        <f>'Cash Flow - Year 2'!H30</f>
        <v>0</v>
      </c>
      <c r="H12" s="124">
        <f>'Cash Flow - Year 2'!I30</f>
        <v>0</v>
      </c>
      <c r="I12" s="124">
        <f>'Cash Flow - Year 2'!J30</f>
        <v>0</v>
      </c>
      <c r="J12" s="124">
        <f>'Cash Flow - Year 2'!K30</f>
        <v>0</v>
      </c>
      <c r="K12" s="124">
        <f>'Cash Flow - Year 2'!L30</f>
        <v>0</v>
      </c>
      <c r="L12" s="124">
        <f>'Cash Flow - Year 2'!M30</f>
        <v>0</v>
      </c>
      <c r="M12" s="124">
        <f>'Cash Flow - Year 2'!N30</f>
        <v>0</v>
      </c>
      <c r="N12" s="136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03" t="s">
        <v>184</v>
      </c>
      <c r="B13" s="124">
        <f>'Cash Flow - Year 2'!C34</f>
        <v>100</v>
      </c>
      <c r="C13" s="124">
        <f>'Cash Flow - Year 2'!D34</f>
        <v>100</v>
      </c>
      <c r="D13" s="124">
        <f>'Cash Flow - Year 2'!E34</f>
        <v>100</v>
      </c>
      <c r="E13" s="124">
        <f>'Cash Flow - Year 2'!F34</f>
        <v>100</v>
      </c>
      <c r="F13" s="124">
        <f>'Cash Flow - Year 2'!G34</f>
        <v>100</v>
      </c>
      <c r="G13" s="124">
        <f>'Cash Flow - Year 2'!H34</f>
        <v>100</v>
      </c>
      <c r="H13" s="124">
        <f>'Cash Flow - Year 2'!I34</f>
        <v>100</v>
      </c>
      <c r="I13" s="124">
        <f>'Cash Flow - Year 2'!J34</f>
        <v>100</v>
      </c>
      <c r="J13" s="124">
        <f>'Cash Flow - Year 2'!K34</f>
        <v>100</v>
      </c>
      <c r="K13" s="124">
        <f>'Cash Flow - Year 2'!L34</f>
        <v>100</v>
      </c>
      <c r="L13" s="124">
        <f>'Cash Flow - Year 2'!M34</f>
        <v>100</v>
      </c>
      <c r="M13" s="124">
        <f>'Cash Flow - Year 2'!N34</f>
        <v>100</v>
      </c>
      <c r="N13" s="136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03" t="s">
        <v>185</v>
      </c>
      <c r="B14" s="124">
        <f t="shared" ref="B14:M14" si="4">14000/12</f>
        <v>1166.666667</v>
      </c>
      <c r="C14" s="124">
        <f t="shared" si="4"/>
        <v>1166.666667</v>
      </c>
      <c r="D14" s="124">
        <f t="shared" si="4"/>
        <v>1166.666667</v>
      </c>
      <c r="E14" s="124">
        <f t="shared" si="4"/>
        <v>1166.666667</v>
      </c>
      <c r="F14" s="124">
        <f t="shared" si="4"/>
        <v>1166.666667</v>
      </c>
      <c r="G14" s="124">
        <f t="shared" si="4"/>
        <v>1166.666667</v>
      </c>
      <c r="H14" s="124">
        <f t="shared" si="4"/>
        <v>1166.666667</v>
      </c>
      <c r="I14" s="124">
        <f t="shared" si="4"/>
        <v>1166.666667</v>
      </c>
      <c r="J14" s="124">
        <f t="shared" si="4"/>
        <v>1166.666667</v>
      </c>
      <c r="K14" s="124">
        <f t="shared" si="4"/>
        <v>1166.666667</v>
      </c>
      <c r="L14" s="124">
        <f t="shared" si="4"/>
        <v>1166.666667</v>
      </c>
      <c r="M14" s="124">
        <f t="shared" si="4"/>
        <v>1166.666667</v>
      </c>
      <c r="N14" s="136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03" t="s">
        <v>186</v>
      </c>
      <c r="B15" s="124">
        <f>'Cash Flow - Year 2'!C29</f>
        <v>125</v>
      </c>
      <c r="C15" s="124">
        <f>'Cash Flow - Year 2'!D29</f>
        <v>125</v>
      </c>
      <c r="D15" s="124">
        <f>'Cash Flow - Year 2'!E29</f>
        <v>125</v>
      </c>
      <c r="E15" s="124">
        <f>'Cash Flow - Year 2'!F29</f>
        <v>125</v>
      </c>
      <c r="F15" s="124">
        <f>'Cash Flow - Year 2'!G29</f>
        <v>125</v>
      </c>
      <c r="G15" s="124">
        <f>'Cash Flow - Year 2'!H29</f>
        <v>125</v>
      </c>
      <c r="H15" s="124">
        <f>'Cash Flow - Year 2'!I29</f>
        <v>125</v>
      </c>
      <c r="I15" s="124">
        <f>'Cash Flow - Year 2'!J29</f>
        <v>125</v>
      </c>
      <c r="J15" s="124">
        <f>'Cash Flow - Year 2'!K29</f>
        <v>125</v>
      </c>
      <c r="K15" s="124">
        <f>'Cash Flow - Year 2'!L29</f>
        <v>125</v>
      </c>
      <c r="L15" s="124">
        <f>'Cash Flow - Year 2'!M29</f>
        <v>125</v>
      </c>
      <c r="M15" s="124">
        <f>'Cash Flow - Year 2'!N29</f>
        <v>125</v>
      </c>
      <c r="N15" s="136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03" t="s">
        <v>162</v>
      </c>
      <c r="B16" s="124">
        <f>'Cash Flow - Year 2'!C25</f>
        <v>0</v>
      </c>
      <c r="C16" s="124">
        <f>'Cash Flow - Year 2'!D25</f>
        <v>0</v>
      </c>
      <c r="D16" s="124">
        <f>'Cash Flow - Year 2'!E25</f>
        <v>0</v>
      </c>
      <c r="E16" s="124">
        <f>'Cash Flow - Year 2'!F25</f>
        <v>0</v>
      </c>
      <c r="F16" s="124">
        <f>'Cash Flow - Year 2'!G25</f>
        <v>0</v>
      </c>
      <c r="G16" s="124">
        <f>'Cash Flow - Year 2'!H25</f>
        <v>0</v>
      </c>
      <c r="H16" s="124">
        <f>'Cash Flow - Year 2'!I25</f>
        <v>0</v>
      </c>
      <c r="I16" s="124">
        <f>'Cash Flow - Year 2'!J25</f>
        <v>0</v>
      </c>
      <c r="J16" s="124">
        <f>'Cash Flow - Year 2'!K25</f>
        <v>0</v>
      </c>
      <c r="K16" s="124">
        <f>'Cash Flow - Year 2'!L25</f>
        <v>0</v>
      </c>
      <c r="L16" s="124">
        <f>'Cash Flow - Year 2'!M25</f>
        <v>0</v>
      </c>
      <c r="M16" s="124">
        <f>'Cash Flow - Year 2'!N25</f>
        <v>0</v>
      </c>
      <c r="N16" s="136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03" t="s">
        <v>75</v>
      </c>
      <c r="B17" s="124">
        <f>'Cash Flow - Year 2'!C28</f>
        <v>83.33333333</v>
      </c>
      <c r="C17" s="124">
        <f>'Cash Flow - Year 2'!D28</f>
        <v>83.33333333</v>
      </c>
      <c r="D17" s="124">
        <f>'Cash Flow - Year 2'!E28</f>
        <v>83.33333333</v>
      </c>
      <c r="E17" s="124">
        <f>'Cash Flow - Year 2'!F28</f>
        <v>83.33333333</v>
      </c>
      <c r="F17" s="124">
        <f>'Cash Flow - Year 2'!G28</f>
        <v>83.33333333</v>
      </c>
      <c r="G17" s="124">
        <f>'Cash Flow - Year 2'!H28</f>
        <v>83.33333333</v>
      </c>
      <c r="H17" s="124">
        <f>'Cash Flow - Year 2'!I28</f>
        <v>83.33333333</v>
      </c>
      <c r="I17" s="124">
        <f>'Cash Flow - Year 2'!J28</f>
        <v>83.33333333</v>
      </c>
      <c r="J17" s="124">
        <f>'Cash Flow - Year 2'!K28</f>
        <v>83.33333333</v>
      </c>
      <c r="K17" s="124">
        <f>'Cash Flow - Year 2'!L28</f>
        <v>83.33333333</v>
      </c>
      <c r="L17" s="124">
        <f>'Cash Flow - Year 2'!M28</f>
        <v>83.33333333</v>
      </c>
      <c r="M17" s="124">
        <f>'Cash Flow - Year 2'!N28</f>
        <v>83.33333333</v>
      </c>
      <c r="N17" s="136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03" t="s">
        <v>187</v>
      </c>
      <c r="B18" s="124">
        <v>0.0</v>
      </c>
      <c r="C18" s="124">
        <v>0.0</v>
      </c>
      <c r="D18" s="124">
        <v>0.0</v>
      </c>
      <c r="E18" s="124">
        <v>0.0</v>
      </c>
      <c r="F18" s="124">
        <v>0.0</v>
      </c>
      <c r="G18" s="124">
        <v>0.0</v>
      </c>
      <c r="H18" s="124">
        <v>0.0</v>
      </c>
      <c r="I18" s="124">
        <v>0.0</v>
      </c>
      <c r="J18" s="124">
        <v>0.0</v>
      </c>
      <c r="K18" s="124">
        <v>0.0</v>
      </c>
      <c r="L18" s="124">
        <v>0.0</v>
      </c>
      <c r="M18" s="124">
        <v>0.0</v>
      </c>
      <c r="N18" s="136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03" t="s">
        <v>188</v>
      </c>
      <c r="B19" s="124">
        <v>0.0</v>
      </c>
      <c r="C19" s="124">
        <v>0.0</v>
      </c>
      <c r="D19" s="124">
        <v>0.0</v>
      </c>
      <c r="E19" s="124">
        <v>0.0</v>
      </c>
      <c r="F19" s="124">
        <v>0.0</v>
      </c>
      <c r="G19" s="124">
        <v>0.0</v>
      </c>
      <c r="H19" s="124">
        <v>0.0</v>
      </c>
      <c r="I19" s="124">
        <v>0.0</v>
      </c>
      <c r="J19" s="124">
        <v>0.0</v>
      </c>
      <c r="K19" s="124">
        <v>0.0</v>
      </c>
      <c r="L19" s="124">
        <v>0.0</v>
      </c>
      <c r="M19" s="124">
        <v>0.0</v>
      </c>
      <c r="N19" s="136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03" t="s">
        <v>159</v>
      </c>
      <c r="B20" s="124">
        <f>'Cash Flow - Year 2'!C23</f>
        <v>420</v>
      </c>
      <c r="C20" s="124">
        <f>'Cash Flow - Year 2'!D23</f>
        <v>420</v>
      </c>
      <c r="D20" s="124">
        <f>'Cash Flow - Year 2'!E23</f>
        <v>420</v>
      </c>
      <c r="E20" s="124">
        <f>'Cash Flow - Year 2'!F23</f>
        <v>420</v>
      </c>
      <c r="F20" s="124">
        <f>'Cash Flow - Year 2'!G23</f>
        <v>420</v>
      </c>
      <c r="G20" s="124">
        <f>'Cash Flow - Year 2'!H23</f>
        <v>420</v>
      </c>
      <c r="H20" s="124">
        <f>'Cash Flow - Year 2'!I23</f>
        <v>420</v>
      </c>
      <c r="I20" s="124">
        <f>'Cash Flow - Year 2'!J23</f>
        <v>420</v>
      </c>
      <c r="J20" s="124">
        <f>'Cash Flow - Year 2'!K23</f>
        <v>420</v>
      </c>
      <c r="K20" s="124">
        <f>'Cash Flow - Year 2'!L23</f>
        <v>420</v>
      </c>
      <c r="L20" s="124">
        <f>'Cash Flow - Year 2'!M23</f>
        <v>420</v>
      </c>
      <c r="M20" s="124">
        <f>'Cash Flow - Year 2'!N23</f>
        <v>420</v>
      </c>
      <c r="N20" s="136">
        <f t="shared" si="3"/>
        <v>5040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03" t="s">
        <v>189</v>
      </c>
      <c r="B21" s="124">
        <f>'Cash Flow - Year 2'!C32</f>
        <v>58.33333333</v>
      </c>
      <c r="C21" s="124">
        <f>'Cash Flow - Year 2'!D32</f>
        <v>58.33333333</v>
      </c>
      <c r="D21" s="124">
        <f>'Cash Flow - Year 2'!E32</f>
        <v>58.33333333</v>
      </c>
      <c r="E21" s="124">
        <f>'Cash Flow - Year 2'!F32</f>
        <v>58.33333333</v>
      </c>
      <c r="F21" s="124">
        <f>'Cash Flow - Year 2'!G32</f>
        <v>58.33333333</v>
      </c>
      <c r="G21" s="124">
        <f>'Cash Flow - Year 2'!H32</f>
        <v>58.33333333</v>
      </c>
      <c r="H21" s="124">
        <f>'Cash Flow - Year 2'!I32</f>
        <v>58.33333333</v>
      </c>
      <c r="I21" s="124">
        <f>'Cash Flow - Year 2'!J32</f>
        <v>58.33333333</v>
      </c>
      <c r="J21" s="124">
        <f>'Cash Flow - Year 2'!K32</f>
        <v>58.33333333</v>
      </c>
      <c r="K21" s="124">
        <f>'Cash Flow - Year 2'!L32</f>
        <v>58.33333333</v>
      </c>
      <c r="L21" s="124">
        <f>'Cash Flow - Year 2'!M32</f>
        <v>58.33333333</v>
      </c>
      <c r="M21" s="124">
        <f>'Cash Flow - Year 2'!N32</f>
        <v>58.33333333</v>
      </c>
      <c r="N21" s="136">
        <f t="shared" si="3"/>
        <v>700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03" t="s">
        <v>190</v>
      </c>
      <c r="B22" s="124">
        <f>'Cash Flow - Year 2'!C4*25</f>
        <v>1000</v>
      </c>
      <c r="C22" s="124">
        <f>'Cash Flow - Year 2'!D4*25</f>
        <v>1000</v>
      </c>
      <c r="D22" s="124">
        <f>'Cash Flow - Year 2'!E4*25</f>
        <v>1000</v>
      </c>
      <c r="E22" s="124">
        <f>'Cash Flow - Year 2'!F4*25</f>
        <v>1250</v>
      </c>
      <c r="F22" s="124">
        <f>'Cash Flow - Year 2'!G4*25</f>
        <v>1250</v>
      </c>
      <c r="G22" s="124">
        <f>'Cash Flow - Year 2'!H4*25</f>
        <v>1250</v>
      </c>
      <c r="H22" s="124">
        <f>'Cash Flow - Year 2'!I4*25</f>
        <v>1625</v>
      </c>
      <c r="I22" s="124">
        <f>'Cash Flow - Year 2'!J4*25</f>
        <v>1875</v>
      </c>
      <c r="J22" s="124">
        <f>'Cash Flow - Year 2'!K4*25</f>
        <v>1875</v>
      </c>
      <c r="K22" s="124">
        <f>'Cash Flow - Year 2'!L4*25</f>
        <v>1875</v>
      </c>
      <c r="L22" s="124">
        <f>'Cash Flow - Year 2'!M4*25</f>
        <v>1750</v>
      </c>
      <c r="M22" s="124">
        <f>'Cash Flow - Year 2'!N4*25</f>
        <v>1750</v>
      </c>
      <c r="N22" s="136">
        <f t="shared" si="3"/>
        <v>17500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49" t="s">
        <v>191</v>
      </c>
      <c r="B23" s="155">
        <f t="shared" ref="B23:M23" si="5">SUM(B8:B22)</f>
        <v>10747.33333</v>
      </c>
      <c r="C23" s="155">
        <f t="shared" si="5"/>
        <v>10747.33333</v>
      </c>
      <c r="D23" s="155">
        <f t="shared" si="5"/>
        <v>10747.33333</v>
      </c>
      <c r="E23" s="155">
        <f t="shared" si="5"/>
        <v>10997.33333</v>
      </c>
      <c r="F23" s="155">
        <f t="shared" si="5"/>
        <v>10997.33333</v>
      </c>
      <c r="G23" s="155">
        <f t="shared" si="5"/>
        <v>10997.33333</v>
      </c>
      <c r="H23" s="155">
        <f t="shared" si="5"/>
        <v>11372.33333</v>
      </c>
      <c r="I23" s="155">
        <f t="shared" si="5"/>
        <v>11622.33333</v>
      </c>
      <c r="J23" s="155">
        <f t="shared" si="5"/>
        <v>11622.33333</v>
      </c>
      <c r="K23" s="155">
        <f t="shared" si="5"/>
        <v>11622.33333</v>
      </c>
      <c r="L23" s="155">
        <f t="shared" si="5"/>
        <v>11497.33333</v>
      </c>
      <c r="M23" s="155">
        <f t="shared" si="5"/>
        <v>11497.33333</v>
      </c>
      <c r="N23" s="156">
        <f t="shared" si="3"/>
        <v>134468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ht="15.75" customHeight="1">
      <c r="A24" s="103" t="s">
        <v>192</v>
      </c>
      <c r="B24" s="124">
        <f t="shared" ref="B24:M24" si="6">B5-B23</f>
        <v>-1947.333333</v>
      </c>
      <c r="C24" s="124">
        <f t="shared" si="6"/>
        <v>-1947.333333</v>
      </c>
      <c r="D24" s="124">
        <f t="shared" si="6"/>
        <v>-1947.333333</v>
      </c>
      <c r="E24" s="124">
        <f t="shared" si="6"/>
        <v>2.666666667</v>
      </c>
      <c r="F24" s="124">
        <f t="shared" si="6"/>
        <v>2.666666667</v>
      </c>
      <c r="G24" s="124">
        <f t="shared" si="6"/>
        <v>2.666666667</v>
      </c>
      <c r="H24" s="124">
        <f t="shared" si="6"/>
        <v>2927.666667</v>
      </c>
      <c r="I24" s="124">
        <f t="shared" si="6"/>
        <v>4877.666667</v>
      </c>
      <c r="J24" s="124">
        <f t="shared" si="6"/>
        <v>4877.666667</v>
      </c>
      <c r="K24" s="124">
        <f t="shared" si="6"/>
        <v>4877.666667</v>
      </c>
      <c r="L24" s="124">
        <f t="shared" si="6"/>
        <v>3902.666667</v>
      </c>
      <c r="M24" s="124">
        <f t="shared" si="6"/>
        <v>3902.666667</v>
      </c>
      <c r="N24" s="136">
        <f t="shared" si="3"/>
        <v>19532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103" t="s">
        <v>193</v>
      </c>
      <c r="B25" s="124">
        <v>0.0</v>
      </c>
      <c r="C25" s="124">
        <v>0.0</v>
      </c>
      <c r="D25" s="124">
        <v>0.0</v>
      </c>
      <c r="E25" s="124">
        <v>0.0</v>
      </c>
      <c r="F25" s="124">
        <v>0.0</v>
      </c>
      <c r="G25" s="124">
        <v>0.0</v>
      </c>
      <c r="H25" s="124">
        <v>0.0</v>
      </c>
      <c r="I25" s="124">
        <f t="shared" ref="I25:M25" si="7">I24*0.099</f>
        <v>482.889</v>
      </c>
      <c r="J25" s="124">
        <f t="shared" si="7"/>
        <v>482.889</v>
      </c>
      <c r="K25" s="124">
        <f t="shared" si="7"/>
        <v>482.889</v>
      </c>
      <c r="L25" s="124">
        <f t="shared" si="7"/>
        <v>386.364</v>
      </c>
      <c r="M25" s="124">
        <f t="shared" si="7"/>
        <v>386.364</v>
      </c>
      <c r="N25" s="136">
        <f t="shared" si="3"/>
        <v>2221.395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57" t="s">
        <v>194</v>
      </c>
      <c r="B26" s="158">
        <f t="shared" ref="B26:M26" si="8">B24-B25</f>
        <v>-1947.333333</v>
      </c>
      <c r="C26" s="158">
        <f t="shared" si="8"/>
        <v>-1947.333333</v>
      </c>
      <c r="D26" s="158">
        <f t="shared" si="8"/>
        <v>-1947.333333</v>
      </c>
      <c r="E26" s="158">
        <f t="shared" si="8"/>
        <v>2.666666667</v>
      </c>
      <c r="F26" s="158">
        <f t="shared" si="8"/>
        <v>2.666666667</v>
      </c>
      <c r="G26" s="158">
        <f t="shared" si="8"/>
        <v>2.666666667</v>
      </c>
      <c r="H26" s="158">
        <f t="shared" si="8"/>
        <v>2927.666667</v>
      </c>
      <c r="I26" s="158">
        <f t="shared" si="8"/>
        <v>4394.777667</v>
      </c>
      <c r="J26" s="158">
        <f t="shared" si="8"/>
        <v>4394.777667</v>
      </c>
      <c r="K26" s="158">
        <f t="shared" si="8"/>
        <v>4394.777667</v>
      </c>
      <c r="L26" s="158">
        <f t="shared" si="8"/>
        <v>3516.302667</v>
      </c>
      <c r="M26" s="158">
        <f t="shared" si="8"/>
        <v>3516.302667</v>
      </c>
      <c r="N26" s="159">
        <f t="shared" si="3"/>
        <v>17310.605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55" t="s">
        <v>197</v>
      </c>
      <c r="C1" s="56">
        <v>1000.0</v>
      </c>
      <c r="D1" s="3"/>
      <c r="E1" s="55" t="s">
        <v>108</v>
      </c>
      <c r="F1" s="57">
        <v>240.0</v>
      </c>
      <c r="G1" s="10" t="s">
        <v>109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55"/>
      <c r="B2" s="58"/>
      <c r="C2" s="10"/>
      <c r="D2" s="3"/>
      <c r="E2" s="3"/>
      <c r="F2" s="5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0" t="s">
        <v>198</v>
      </c>
      <c r="B3" s="61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3"/>
      <c r="B4" s="64" t="s">
        <v>111</v>
      </c>
      <c r="C4" s="3">
        <v>60.0</v>
      </c>
      <c r="D4" s="3">
        <v>65.0</v>
      </c>
      <c r="E4" s="3">
        <v>70.0</v>
      </c>
      <c r="F4" s="3">
        <v>75.0</v>
      </c>
      <c r="G4" s="3">
        <v>80.0</v>
      </c>
      <c r="H4" s="3">
        <v>80.0</v>
      </c>
      <c r="I4" s="3">
        <v>90.0</v>
      </c>
      <c r="J4" s="3">
        <v>100.0</v>
      </c>
      <c r="K4" s="3">
        <v>100.0</v>
      </c>
      <c r="L4" s="3">
        <v>100.0</v>
      </c>
      <c r="M4" s="3">
        <v>90.0</v>
      </c>
      <c r="N4" s="3">
        <v>90.0</v>
      </c>
      <c r="O4" s="3"/>
      <c r="P4" s="65">
        <f>SUM(C4:N4)</f>
        <v>1000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66" t="s">
        <v>112</v>
      </c>
      <c r="B5" s="67" t="s">
        <v>113</v>
      </c>
      <c r="C5" s="68" t="s">
        <v>114</v>
      </c>
      <c r="D5" s="69" t="s">
        <v>115</v>
      </c>
      <c r="E5" s="69" t="s">
        <v>116</v>
      </c>
      <c r="F5" s="69" t="s">
        <v>117</v>
      </c>
      <c r="G5" s="69" t="s">
        <v>118</v>
      </c>
      <c r="H5" s="69" t="s">
        <v>119</v>
      </c>
      <c r="I5" s="69" t="s">
        <v>120</v>
      </c>
      <c r="J5" s="69" t="s">
        <v>121</v>
      </c>
      <c r="K5" s="69" t="s">
        <v>122</v>
      </c>
      <c r="L5" s="69" t="s">
        <v>123</v>
      </c>
      <c r="M5" s="69" t="s">
        <v>124</v>
      </c>
      <c r="N5" s="69" t="s">
        <v>125</v>
      </c>
      <c r="O5" s="70"/>
      <c r="P5" s="71"/>
      <c r="Q5" s="70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ht="15.75" customHeight="1">
      <c r="A6" s="73" t="s">
        <v>126</v>
      </c>
      <c r="B6" s="74"/>
      <c r="C6" s="75" t="s">
        <v>127</v>
      </c>
      <c r="D6" s="76" t="s">
        <v>128</v>
      </c>
      <c r="E6" s="76" t="s">
        <v>129</v>
      </c>
      <c r="F6" s="76" t="s">
        <v>130</v>
      </c>
      <c r="G6" s="76" t="s">
        <v>131</v>
      </c>
      <c r="H6" s="76" t="s">
        <v>132</v>
      </c>
      <c r="I6" s="76" t="s">
        <v>133</v>
      </c>
      <c r="J6" s="76" t="s">
        <v>134</v>
      </c>
      <c r="K6" s="76" t="s">
        <v>135</v>
      </c>
      <c r="L6" s="76" t="s">
        <v>136</v>
      </c>
      <c r="M6" s="76" t="s">
        <v>137</v>
      </c>
      <c r="N6" s="77" t="s">
        <v>138</v>
      </c>
      <c r="O6" s="78"/>
      <c r="P6" s="79" t="s">
        <v>139</v>
      </c>
      <c r="Q6" s="78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ht="15.75" customHeight="1">
      <c r="A7" s="80" t="s">
        <v>140</v>
      </c>
      <c r="B7" s="81"/>
      <c r="C7" s="82">
        <f t="shared" ref="C7:N7" si="1">$F$1*C4</f>
        <v>14400</v>
      </c>
      <c r="D7" s="83">
        <f t="shared" si="1"/>
        <v>15600</v>
      </c>
      <c r="E7" s="83">
        <f t="shared" si="1"/>
        <v>16800</v>
      </c>
      <c r="F7" s="83">
        <f t="shared" si="1"/>
        <v>18000</v>
      </c>
      <c r="G7" s="83">
        <f t="shared" si="1"/>
        <v>19200</v>
      </c>
      <c r="H7" s="83">
        <f t="shared" si="1"/>
        <v>19200</v>
      </c>
      <c r="I7" s="83">
        <f t="shared" si="1"/>
        <v>21600</v>
      </c>
      <c r="J7" s="83">
        <f t="shared" si="1"/>
        <v>24000</v>
      </c>
      <c r="K7" s="83">
        <f t="shared" si="1"/>
        <v>24000</v>
      </c>
      <c r="L7" s="83">
        <f t="shared" si="1"/>
        <v>24000</v>
      </c>
      <c r="M7" s="83">
        <f t="shared" si="1"/>
        <v>21600</v>
      </c>
      <c r="N7" s="84">
        <f t="shared" si="1"/>
        <v>21600</v>
      </c>
      <c r="O7" s="85"/>
      <c r="P7" s="86">
        <f t="shared" ref="P7:P9" si="2">SUM(C7:N7)</f>
        <v>240000</v>
      </c>
      <c r="Q7" s="78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ht="15.75" customHeight="1">
      <c r="A8" s="80" t="s">
        <v>141</v>
      </c>
      <c r="B8" s="81"/>
      <c r="C8" s="81">
        <v>0.0</v>
      </c>
      <c r="D8" s="87">
        <v>0.0</v>
      </c>
      <c r="E8" s="87">
        <v>0.0</v>
      </c>
      <c r="F8" s="87">
        <v>0.0</v>
      </c>
      <c r="G8" s="87">
        <v>0.0</v>
      </c>
      <c r="H8" s="87">
        <v>0.0</v>
      </c>
      <c r="I8" s="87">
        <v>0.0</v>
      </c>
      <c r="J8" s="87">
        <v>0.0</v>
      </c>
      <c r="K8" s="87">
        <v>0.0</v>
      </c>
      <c r="L8" s="87">
        <v>0.0</v>
      </c>
      <c r="M8" s="87">
        <v>0.0</v>
      </c>
      <c r="N8" s="88">
        <v>0.0</v>
      </c>
      <c r="O8" s="85"/>
      <c r="P8" s="86">
        <f t="shared" si="2"/>
        <v>0</v>
      </c>
      <c r="Q8" s="78"/>
      <c r="R8" s="89"/>
    </row>
    <row r="9" ht="15.75" customHeight="1">
      <c r="A9" s="80" t="s">
        <v>142</v>
      </c>
      <c r="B9" s="81"/>
      <c r="C9" s="81">
        <v>0.0</v>
      </c>
      <c r="D9" s="87">
        <v>0.0</v>
      </c>
      <c r="E9" s="87">
        <v>0.0</v>
      </c>
      <c r="F9" s="87">
        <v>0.0</v>
      </c>
      <c r="G9" s="87">
        <v>0.0</v>
      </c>
      <c r="H9" s="87">
        <v>0.0</v>
      </c>
      <c r="I9" s="87">
        <v>0.0</v>
      </c>
      <c r="J9" s="87">
        <v>0.0</v>
      </c>
      <c r="K9" s="87">
        <v>0.0</v>
      </c>
      <c r="L9" s="87">
        <v>0.0</v>
      </c>
      <c r="M9" s="87">
        <v>0.0</v>
      </c>
      <c r="N9" s="88">
        <v>0.0</v>
      </c>
      <c r="O9" s="85"/>
      <c r="P9" s="86">
        <f t="shared" si="2"/>
        <v>0</v>
      </c>
      <c r="Q9" s="78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ht="15.75" customHeight="1">
      <c r="A10" s="90" t="s">
        <v>143</v>
      </c>
      <c r="B10" s="91"/>
      <c r="C10" s="91">
        <f>'Cash Flow - Year 2'!N39</f>
        <v>86304</v>
      </c>
      <c r="D10" s="92">
        <f t="shared" ref="D10:N10" si="3">C39</f>
        <v>83374.33333</v>
      </c>
      <c r="E10" s="92">
        <f t="shared" si="3"/>
        <v>81644.66667</v>
      </c>
      <c r="F10" s="92">
        <f t="shared" si="3"/>
        <v>81115</v>
      </c>
      <c r="G10" s="92">
        <f t="shared" si="3"/>
        <v>81785.33333</v>
      </c>
      <c r="H10" s="92">
        <f t="shared" si="3"/>
        <v>83655.66667</v>
      </c>
      <c r="I10" s="92">
        <f t="shared" si="3"/>
        <v>85526</v>
      </c>
      <c r="J10" s="92">
        <f t="shared" si="3"/>
        <v>89796.33333</v>
      </c>
      <c r="K10" s="92">
        <f t="shared" si="3"/>
        <v>96466.66667</v>
      </c>
      <c r="L10" s="92">
        <f t="shared" si="3"/>
        <v>103137</v>
      </c>
      <c r="M10" s="92">
        <f t="shared" si="3"/>
        <v>109807.3333</v>
      </c>
      <c r="N10" s="93">
        <f t="shared" si="3"/>
        <v>114077.6667</v>
      </c>
      <c r="O10" s="85"/>
      <c r="P10" s="86"/>
      <c r="Q10" s="78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73" t="s">
        <v>144</v>
      </c>
      <c r="B11" s="94"/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7"/>
      <c r="O11" s="98"/>
      <c r="P11" s="99"/>
      <c r="Q11" s="78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0" t="s">
        <v>145</v>
      </c>
      <c r="B12" s="82">
        <v>0.0</v>
      </c>
      <c r="C12" s="82">
        <v>0.0</v>
      </c>
      <c r="D12" s="83">
        <f t="shared" ref="D12:N12" si="4">C12</f>
        <v>0</v>
      </c>
      <c r="E12" s="83">
        <f t="shared" si="4"/>
        <v>0</v>
      </c>
      <c r="F12" s="83">
        <f t="shared" si="4"/>
        <v>0</v>
      </c>
      <c r="G12" s="83">
        <f t="shared" si="4"/>
        <v>0</v>
      </c>
      <c r="H12" s="83">
        <f t="shared" si="4"/>
        <v>0</v>
      </c>
      <c r="I12" s="83">
        <f t="shared" si="4"/>
        <v>0</v>
      </c>
      <c r="J12" s="83">
        <f t="shared" si="4"/>
        <v>0</v>
      </c>
      <c r="K12" s="83">
        <f t="shared" si="4"/>
        <v>0</v>
      </c>
      <c r="L12" s="83">
        <f t="shared" si="4"/>
        <v>0</v>
      </c>
      <c r="M12" s="83">
        <f t="shared" si="4"/>
        <v>0</v>
      </c>
      <c r="N12" s="84">
        <f t="shared" si="4"/>
        <v>0</v>
      </c>
      <c r="O12" s="85"/>
      <c r="P12" s="101">
        <f t="shared" ref="P12:P35" si="6">SUM(C12:N12)</f>
        <v>0</v>
      </c>
      <c r="Q12" s="78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0" t="s">
        <v>146</v>
      </c>
      <c r="B13" s="81">
        <v>0.0</v>
      </c>
      <c r="C13" s="81">
        <v>0.0</v>
      </c>
      <c r="D13" s="87">
        <f t="shared" ref="D13:N13" si="5">C13</f>
        <v>0</v>
      </c>
      <c r="E13" s="87">
        <f t="shared" si="5"/>
        <v>0</v>
      </c>
      <c r="F13" s="87">
        <f t="shared" si="5"/>
        <v>0</v>
      </c>
      <c r="G13" s="87">
        <f t="shared" si="5"/>
        <v>0</v>
      </c>
      <c r="H13" s="87">
        <f t="shared" si="5"/>
        <v>0</v>
      </c>
      <c r="I13" s="87">
        <f t="shared" si="5"/>
        <v>0</v>
      </c>
      <c r="J13" s="87">
        <f t="shared" si="5"/>
        <v>0</v>
      </c>
      <c r="K13" s="87">
        <f t="shared" si="5"/>
        <v>0</v>
      </c>
      <c r="L13" s="87">
        <f t="shared" si="5"/>
        <v>0</v>
      </c>
      <c r="M13" s="87">
        <f t="shared" si="5"/>
        <v>0</v>
      </c>
      <c r="N13" s="88">
        <f t="shared" si="5"/>
        <v>0</v>
      </c>
      <c r="O13" s="85"/>
      <c r="P13" s="101">
        <f t="shared" si="6"/>
        <v>0</v>
      </c>
      <c r="Q13" s="78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0" t="s">
        <v>147</v>
      </c>
      <c r="B14" s="81">
        <v>0.0</v>
      </c>
      <c r="C14" s="81">
        <v>0.0</v>
      </c>
      <c r="D14" s="87">
        <f t="shared" ref="D14:N14" si="7">C14</f>
        <v>0</v>
      </c>
      <c r="E14" s="87">
        <f t="shared" si="7"/>
        <v>0</v>
      </c>
      <c r="F14" s="87">
        <f t="shared" si="7"/>
        <v>0</v>
      </c>
      <c r="G14" s="87">
        <f t="shared" si="7"/>
        <v>0</v>
      </c>
      <c r="H14" s="87">
        <f t="shared" si="7"/>
        <v>0</v>
      </c>
      <c r="I14" s="87">
        <f t="shared" si="7"/>
        <v>0</v>
      </c>
      <c r="J14" s="87">
        <f t="shared" si="7"/>
        <v>0</v>
      </c>
      <c r="K14" s="87">
        <f t="shared" si="7"/>
        <v>0</v>
      </c>
      <c r="L14" s="87">
        <f t="shared" si="7"/>
        <v>0</v>
      </c>
      <c r="M14" s="87">
        <f t="shared" si="7"/>
        <v>0</v>
      </c>
      <c r="N14" s="88">
        <f t="shared" si="7"/>
        <v>0</v>
      </c>
      <c r="O14" s="85"/>
      <c r="P14" s="101">
        <f t="shared" si="6"/>
        <v>0</v>
      </c>
      <c r="Q14" s="102"/>
      <c r="R14" s="10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80" t="s">
        <v>148</v>
      </c>
      <c r="B15" s="81">
        <f>(Assumptions!B14+Assumptions!B15)</f>
        <v>145600</v>
      </c>
      <c r="C15" s="81">
        <f t="shared" ref="C15:N15" si="8">$B$15/12</f>
        <v>12133.33333</v>
      </c>
      <c r="D15" s="87">
        <f t="shared" si="8"/>
        <v>12133.33333</v>
      </c>
      <c r="E15" s="87">
        <f t="shared" si="8"/>
        <v>12133.33333</v>
      </c>
      <c r="F15" s="87">
        <f t="shared" si="8"/>
        <v>12133.33333</v>
      </c>
      <c r="G15" s="87">
        <f t="shared" si="8"/>
        <v>12133.33333</v>
      </c>
      <c r="H15" s="87">
        <f t="shared" si="8"/>
        <v>12133.33333</v>
      </c>
      <c r="I15" s="87">
        <f t="shared" si="8"/>
        <v>12133.33333</v>
      </c>
      <c r="J15" s="87">
        <f t="shared" si="8"/>
        <v>12133.33333</v>
      </c>
      <c r="K15" s="87">
        <f t="shared" si="8"/>
        <v>12133.33333</v>
      </c>
      <c r="L15" s="87">
        <f t="shared" si="8"/>
        <v>12133.33333</v>
      </c>
      <c r="M15" s="87">
        <f t="shared" si="8"/>
        <v>12133.33333</v>
      </c>
      <c r="N15" s="88">
        <f t="shared" si="8"/>
        <v>12133.33333</v>
      </c>
      <c r="O15" s="85"/>
      <c r="P15" s="101">
        <f t="shared" si="6"/>
        <v>145600</v>
      </c>
      <c r="Q15" s="102"/>
      <c r="R15" s="104" t="s">
        <v>199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0" t="s">
        <v>150</v>
      </c>
      <c r="B16" s="81">
        <f>Assumptions!B17</f>
        <v>40456</v>
      </c>
      <c r="C16" s="81">
        <f t="shared" ref="C16:N16" si="9">$B$16/12</f>
        <v>3371.333333</v>
      </c>
      <c r="D16" s="87">
        <f t="shared" si="9"/>
        <v>3371.333333</v>
      </c>
      <c r="E16" s="87">
        <f t="shared" si="9"/>
        <v>3371.333333</v>
      </c>
      <c r="F16" s="87">
        <f t="shared" si="9"/>
        <v>3371.333333</v>
      </c>
      <c r="G16" s="87">
        <f t="shared" si="9"/>
        <v>3371.333333</v>
      </c>
      <c r="H16" s="87">
        <f t="shared" si="9"/>
        <v>3371.333333</v>
      </c>
      <c r="I16" s="87">
        <f t="shared" si="9"/>
        <v>3371.333333</v>
      </c>
      <c r="J16" s="87">
        <f t="shared" si="9"/>
        <v>3371.333333</v>
      </c>
      <c r="K16" s="87">
        <f t="shared" si="9"/>
        <v>3371.333333</v>
      </c>
      <c r="L16" s="87">
        <f t="shared" si="9"/>
        <v>3371.333333</v>
      </c>
      <c r="M16" s="87">
        <f t="shared" si="9"/>
        <v>3371.333333</v>
      </c>
      <c r="N16" s="88">
        <f t="shared" si="9"/>
        <v>3371.333333</v>
      </c>
      <c r="O16" s="85"/>
      <c r="P16" s="101">
        <f t="shared" si="6"/>
        <v>40456</v>
      </c>
      <c r="Q16" s="102"/>
      <c r="R16" s="104" t="s">
        <v>151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0" t="s">
        <v>152</v>
      </c>
      <c r="B17" s="81">
        <v>0.0</v>
      </c>
      <c r="C17" s="81">
        <v>0.0</v>
      </c>
      <c r="D17" s="87">
        <f t="shared" ref="D17:N17" si="10">C17</f>
        <v>0</v>
      </c>
      <c r="E17" s="87">
        <f t="shared" si="10"/>
        <v>0</v>
      </c>
      <c r="F17" s="87">
        <f t="shared" si="10"/>
        <v>0</v>
      </c>
      <c r="G17" s="87">
        <f t="shared" si="10"/>
        <v>0</v>
      </c>
      <c r="H17" s="87">
        <f t="shared" si="10"/>
        <v>0</v>
      </c>
      <c r="I17" s="87">
        <f t="shared" si="10"/>
        <v>0</v>
      </c>
      <c r="J17" s="87">
        <f t="shared" si="10"/>
        <v>0</v>
      </c>
      <c r="K17" s="87">
        <f t="shared" si="10"/>
        <v>0</v>
      </c>
      <c r="L17" s="87">
        <f t="shared" si="10"/>
        <v>0</v>
      </c>
      <c r="M17" s="87">
        <f t="shared" si="10"/>
        <v>0</v>
      </c>
      <c r="N17" s="88">
        <f t="shared" si="10"/>
        <v>0</v>
      </c>
      <c r="O17" s="85"/>
      <c r="P17" s="101">
        <f t="shared" si="6"/>
        <v>0</v>
      </c>
      <c r="Q17" s="102"/>
      <c r="R17" s="10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0" t="s">
        <v>153</v>
      </c>
      <c r="B18" s="81">
        <v>0.0</v>
      </c>
      <c r="C18" s="81">
        <v>0.0</v>
      </c>
      <c r="D18" s="87">
        <f t="shared" ref="D18:N18" si="11">C18</f>
        <v>0</v>
      </c>
      <c r="E18" s="87">
        <f t="shared" si="11"/>
        <v>0</v>
      </c>
      <c r="F18" s="87">
        <f t="shared" si="11"/>
        <v>0</v>
      </c>
      <c r="G18" s="87">
        <f t="shared" si="11"/>
        <v>0</v>
      </c>
      <c r="H18" s="87">
        <f t="shared" si="11"/>
        <v>0</v>
      </c>
      <c r="I18" s="87">
        <f t="shared" si="11"/>
        <v>0</v>
      </c>
      <c r="J18" s="87">
        <f t="shared" si="11"/>
        <v>0</v>
      </c>
      <c r="K18" s="87">
        <f t="shared" si="11"/>
        <v>0</v>
      </c>
      <c r="L18" s="87">
        <f t="shared" si="11"/>
        <v>0</v>
      </c>
      <c r="M18" s="87">
        <f t="shared" si="11"/>
        <v>0</v>
      </c>
      <c r="N18" s="88">
        <f t="shared" si="11"/>
        <v>0</v>
      </c>
      <c r="O18" s="85"/>
      <c r="P18" s="101">
        <f t="shared" si="6"/>
        <v>0</v>
      </c>
      <c r="Q18" s="78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0" t="s">
        <v>154</v>
      </c>
      <c r="B19" s="81">
        <v>0.0</v>
      </c>
      <c r="C19" s="81">
        <v>0.0</v>
      </c>
      <c r="D19" s="87">
        <f t="shared" ref="D19:N19" si="12">C19</f>
        <v>0</v>
      </c>
      <c r="E19" s="87">
        <f t="shared" si="12"/>
        <v>0</v>
      </c>
      <c r="F19" s="87">
        <f t="shared" si="12"/>
        <v>0</v>
      </c>
      <c r="G19" s="87">
        <f t="shared" si="12"/>
        <v>0</v>
      </c>
      <c r="H19" s="87">
        <f t="shared" si="12"/>
        <v>0</v>
      </c>
      <c r="I19" s="87">
        <f t="shared" si="12"/>
        <v>0</v>
      </c>
      <c r="J19" s="87">
        <f t="shared" si="12"/>
        <v>0</v>
      </c>
      <c r="K19" s="87">
        <f t="shared" si="12"/>
        <v>0</v>
      </c>
      <c r="L19" s="87">
        <f t="shared" si="12"/>
        <v>0</v>
      </c>
      <c r="M19" s="87">
        <f t="shared" si="12"/>
        <v>0</v>
      </c>
      <c r="N19" s="88">
        <f t="shared" si="12"/>
        <v>0</v>
      </c>
      <c r="O19" s="85"/>
      <c r="P19" s="101">
        <f t="shared" si="6"/>
        <v>0</v>
      </c>
      <c r="Q19" s="78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0" t="s">
        <v>155</v>
      </c>
      <c r="B20" s="81">
        <f>(C1/10)*70</f>
        <v>7000</v>
      </c>
      <c r="C20" s="81">
        <f>$B$20/12</f>
        <v>583.3333333</v>
      </c>
      <c r="D20" s="87">
        <f t="shared" ref="D20:N20" si="13">C20</f>
        <v>583.3333333</v>
      </c>
      <c r="E20" s="87">
        <f t="shared" si="13"/>
        <v>583.3333333</v>
      </c>
      <c r="F20" s="87">
        <f t="shared" si="13"/>
        <v>583.3333333</v>
      </c>
      <c r="G20" s="87">
        <f t="shared" si="13"/>
        <v>583.3333333</v>
      </c>
      <c r="H20" s="87">
        <f t="shared" si="13"/>
        <v>583.3333333</v>
      </c>
      <c r="I20" s="87">
        <f t="shared" si="13"/>
        <v>583.3333333</v>
      </c>
      <c r="J20" s="87">
        <f t="shared" si="13"/>
        <v>583.3333333</v>
      </c>
      <c r="K20" s="87">
        <f t="shared" si="13"/>
        <v>583.3333333</v>
      </c>
      <c r="L20" s="87">
        <f t="shared" si="13"/>
        <v>583.3333333</v>
      </c>
      <c r="M20" s="87">
        <f t="shared" si="13"/>
        <v>583.3333333</v>
      </c>
      <c r="N20" s="88">
        <f t="shared" si="13"/>
        <v>583.3333333</v>
      </c>
      <c r="O20" s="85"/>
      <c r="P20" s="101">
        <f t="shared" si="6"/>
        <v>7000</v>
      </c>
      <c r="Q20" s="78"/>
      <c r="R20" s="3" t="s">
        <v>156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80" t="s">
        <v>157</v>
      </c>
      <c r="B21" s="81">
        <f>Assumptions!B51</f>
        <v>500</v>
      </c>
      <c r="C21" s="81">
        <f>500/12</f>
        <v>41.66666667</v>
      </c>
      <c r="D21" s="87">
        <f t="shared" ref="D21:N21" si="14">C21</f>
        <v>41.66666667</v>
      </c>
      <c r="E21" s="87">
        <f t="shared" si="14"/>
        <v>41.66666667</v>
      </c>
      <c r="F21" s="87">
        <f t="shared" si="14"/>
        <v>41.66666667</v>
      </c>
      <c r="G21" s="87">
        <f t="shared" si="14"/>
        <v>41.66666667</v>
      </c>
      <c r="H21" s="87">
        <f t="shared" si="14"/>
        <v>41.66666667</v>
      </c>
      <c r="I21" s="87">
        <f t="shared" si="14"/>
        <v>41.66666667</v>
      </c>
      <c r="J21" s="87">
        <f t="shared" si="14"/>
        <v>41.66666667</v>
      </c>
      <c r="K21" s="87">
        <f t="shared" si="14"/>
        <v>41.66666667</v>
      </c>
      <c r="L21" s="87">
        <f t="shared" si="14"/>
        <v>41.66666667</v>
      </c>
      <c r="M21" s="87">
        <f t="shared" si="14"/>
        <v>41.66666667</v>
      </c>
      <c r="N21" s="88">
        <f t="shared" si="14"/>
        <v>41.66666667</v>
      </c>
      <c r="O21" s="85"/>
      <c r="P21" s="101">
        <f t="shared" si="6"/>
        <v>500</v>
      </c>
      <c r="Q21" s="78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0" t="s">
        <v>158</v>
      </c>
      <c r="B22" s="81">
        <v>0.0</v>
      </c>
      <c r="C22" s="81">
        <v>0.0</v>
      </c>
      <c r="D22" s="87">
        <f t="shared" ref="D22:N22" si="15">C22</f>
        <v>0</v>
      </c>
      <c r="E22" s="87">
        <f t="shared" si="15"/>
        <v>0</v>
      </c>
      <c r="F22" s="87">
        <f t="shared" si="15"/>
        <v>0</v>
      </c>
      <c r="G22" s="87">
        <f t="shared" si="15"/>
        <v>0</v>
      </c>
      <c r="H22" s="87">
        <f t="shared" si="15"/>
        <v>0</v>
      </c>
      <c r="I22" s="87">
        <f t="shared" si="15"/>
        <v>0</v>
      </c>
      <c r="J22" s="87">
        <f t="shared" si="15"/>
        <v>0</v>
      </c>
      <c r="K22" s="87">
        <f t="shared" si="15"/>
        <v>0</v>
      </c>
      <c r="L22" s="87">
        <f t="shared" si="15"/>
        <v>0</v>
      </c>
      <c r="M22" s="87">
        <f t="shared" si="15"/>
        <v>0</v>
      </c>
      <c r="N22" s="88">
        <f t="shared" si="15"/>
        <v>0</v>
      </c>
      <c r="O22" s="85"/>
      <c r="P22" s="101">
        <f t="shared" si="6"/>
        <v>0</v>
      </c>
      <c r="Q22" s="78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0" t="s">
        <v>159</v>
      </c>
      <c r="B23" s="81">
        <f>Assumptions!B41</f>
        <v>7200</v>
      </c>
      <c r="C23" s="81">
        <f t="shared" ref="C23:N23" si="16">$B$23/12</f>
        <v>600</v>
      </c>
      <c r="D23" s="87">
        <f t="shared" si="16"/>
        <v>600</v>
      </c>
      <c r="E23" s="87">
        <f t="shared" si="16"/>
        <v>600</v>
      </c>
      <c r="F23" s="87">
        <f t="shared" si="16"/>
        <v>600</v>
      </c>
      <c r="G23" s="87">
        <f t="shared" si="16"/>
        <v>600</v>
      </c>
      <c r="H23" s="87">
        <f t="shared" si="16"/>
        <v>600</v>
      </c>
      <c r="I23" s="87">
        <f t="shared" si="16"/>
        <v>600</v>
      </c>
      <c r="J23" s="87">
        <f t="shared" si="16"/>
        <v>600</v>
      </c>
      <c r="K23" s="87">
        <f t="shared" si="16"/>
        <v>600</v>
      </c>
      <c r="L23" s="87">
        <f t="shared" si="16"/>
        <v>600</v>
      </c>
      <c r="M23" s="87">
        <f t="shared" si="16"/>
        <v>600</v>
      </c>
      <c r="N23" s="88">
        <f t="shared" si="16"/>
        <v>600</v>
      </c>
      <c r="O23" s="85"/>
      <c r="P23" s="101">
        <f t="shared" si="6"/>
        <v>7200</v>
      </c>
      <c r="Q23" s="78"/>
      <c r="R23" s="3" t="s">
        <v>160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0" t="s">
        <v>161</v>
      </c>
      <c r="B24" s="81">
        <f>SUM(Assumptions!B31:B33)</f>
        <v>2000</v>
      </c>
      <c r="C24" s="81">
        <f t="shared" ref="C24:N24" si="17">$B$24/12</f>
        <v>166.6666667</v>
      </c>
      <c r="D24" s="87">
        <f t="shared" si="17"/>
        <v>166.6666667</v>
      </c>
      <c r="E24" s="87">
        <f t="shared" si="17"/>
        <v>166.6666667</v>
      </c>
      <c r="F24" s="87">
        <f t="shared" si="17"/>
        <v>166.6666667</v>
      </c>
      <c r="G24" s="87">
        <f t="shared" si="17"/>
        <v>166.6666667</v>
      </c>
      <c r="H24" s="87">
        <f t="shared" si="17"/>
        <v>166.6666667</v>
      </c>
      <c r="I24" s="87">
        <f t="shared" si="17"/>
        <v>166.6666667</v>
      </c>
      <c r="J24" s="87">
        <f t="shared" si="17"/>
        <v>166.6666667</v>
      </c>
      <c r="K24" s="87">
        <f t="shared" si="17"/>
        <v>166.6666667</v>
      </c>
      <c r="L24" s="87">
        <f t="shared" si="17"/>
        <v>166.6666667</v>
      </c>
      <c r="M24" s="87">
        <f t="shared" si="17"/>
        <v>166.6666667</v>
      </c>
      <c r="N24" s="88">
        <f t="shared" si="17"/>
        <v>166.6666667</v>
      </c>
      <c r="O24" s="85"/>
      <c r="P24" s="101">
        <f t="shared" si="6"/>
        <v>2000</v>
      </c>
      <c r="Q24" s="78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0" t="s">
        <v>162</v>
      </c>
      <c r="B25" s="81">
        <v>0.0</v>
      </c>
      <c r="C25" s="81">
        <v>0.0</v>
      </c>
      <c r="D25" s="87">
        <f t="shared" ref="D25:N25" si="18">C25</f>
        <v>0</v>
      </c>
      <c r="E25" s="87">
        <f t="shared" si="18"/>
        <v>0</v>
      </c>
      <c r="F25" s="87">
        <f t="shared" si="18"/>
        <v>0</v>
      </c>
      <c r="G25" s="87">
        <f t="shared" si="18"/>
        <v>0</v>
      </c>
      <c r="H25" s="87">
        <f t="shared" si="18"/>
        <v>0</v>
      </c>
      <c r="I25" s="87">
        <f t="shared" si="18"/>
        <v>0</v>
      </c>
      <c r="J25" s="87">
        <f t="shared" si="18"/>
        <v>0</v>
      </c>
      <c r="K25" s="87">
        <f t="shared" si="18"/>
        <v>0</v>
      </c>
      <c r="L25" s="87">
        <f t="shared" si="18"/>
        <v>0</v>
      </c>
      <c r="M25" s="87">
        <f t="shared" si="18"/>
        <v>0</v>
      </c>
      <c r="N25" s="88">
        <f t="shared" si="18"/>
        <v>0</v>
      </c>
      <c r="O25" s="85"/>
      <c r="P25" s="101">
        <f t="shared" si="6"/>
        <v>0</v>
      </c>
      <c r="Q25" s="78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0" t="s">
        <v>163</v>
      </c>
      <c r="B26" s="81">
        <v>0.0</v>
      </c>
      <c r="C26" s="81">
        <v>0.0</v>
      </c>
      <c r="D26" s="87">
        <f t="shared" ref="D26:N26" si="19">C26</f>
        <v>0</v>
      </c>
      <c r="E26" s="87">
        <f t="shared" si="19"/>
        <v>0</v>
      </c>
      <c r="F26" s="87">
        <f t="shared" si="19"/>
        <v>0</v>
      </c>
      <c r="G26" s="87">
        <f t="shared" si="19"/>
        <v>0</v>
      </c>
      <c r="H26" s="87">
        <f t="shared" si="19"/>
        <v>0</v>
      </c>
      <c r="I26" s="87">
        <f t="shared" si="19"/>
        <v>0</v>
      </c>
      <c r="J26" s="87">
        <f t="shared" si="19"/>
        <v>0</v>
      </c>
      <c r="K26" s="87">
        <f t="shared" si="19"/>
        <v>0</v>
      </c>
      <c r="L26" s="87">
        <f t="shared" si="19"/>
        <v>0</v>
      </c>
      <c r="M26" s="87">
        <f t="shared" si="19"/>
        <v>0</v>
      </c>
      <c r="N26" s="88">
        <f t="shared" si="19"/>
        <v>0</v>
      </c>
      <c r="O26" s="85"/>
      <c r="P26" s="101">
        <f t="shared" si="6"/>
        <v>0</v>
      </c>
      <c r="Q26" s="78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0" t="s">
        <v>164</v>
      </c>
      <c r="B27" s="81">
        <v>0.0</v>
      </c>
      <c r="C27" s="81">
        <v>0.0</v>
      </c>
      <c r="D27" s="87">
        <f t="shared" ref="D27:N27" si="20">C27</f>
        <v>0</v>
      </c>
      <c r="E27" s="87">
        <f t="shared" si="20"/>
        <v>0</v>
      </c>
      <c r="F27" s="87">
        <f t="shared" si="20"/>
        <v>0</v>
      </c>
      <c r="G27" s="87">
        <f t="shared" si="20"/>
        <v>0</v>
      </c>
      <c r="H27" s="87">
        <f t="shared" si="20"/>
        <v>0</v>
      </c>
      <c r="I27" s="87">
        <f t="shared" si="20"/>
        <v>0</v>
      </c>
      <c r="J27" s="87">
        <f t="shared" si="20"/>
        <v>0</v>
      </c>
      <c r="K27" s="87">
        <f t="shared" si="20"/>
        <v>0</v>
      </c>
      <c r="L27" s="87">
        <f t="shared" si="20"/>
        <v>0</v>
      </c>
      <c r="M27" s="87">
        <f t="shared" si="20"/>
        <v>0</v>
      </c>
      <c r="N27" s="88">
        <f t="shared" si="20"/>
        <v>0</v>
      </c>
      <c r="O27" s="85"/>
      <c r="P27" s="101">
        <f t="shared" si="6"/>
        <v>0</v>
      </c>
      <c r="Q27" s="78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0" t="s">
        <v>75</v>
      </c>
      <c r="B28" s="81">
        <f>Assumptions!B23</f>
        <v>1000</v>
      </c>
      <c r="C28" s="81">
        <f t="shared" ref="C28:N28" si="21">$B$28/12</f>
        <v>83.33333333</v>
      </c>
      <c r="D28" s="87">
        <f t="shared" si="21"/>
        <v>83.33333333</v>
      </c>
      <c r="E28" s="87">
        <f t="shared" si="21"/>
        <v>83.33333333</v>
      </c>
      <c r="F28" s="87">
        <f t="shared" si="21"/>
        <v>83.33333333</v>
      </c>
      <c r="G28" s="87">
        <f t="shared" si="21"/>
        <v>83.33333333</v>
      </c>
      <c r="H28" s="87">
        <f t="shared" si="21"/>
        <v>83.33333333</v>
      </c>
      <c r="I28" s="87">
        <f t="shared" si="21"/>
        <v>83.33333333</v>
      </c>
      <c r="J28" s="87">
        <f t="shared" si="21"/>
        <v>83.33333333</v>
      </c>
      <c r="K28" s="87">
        <f t="shared" si="21"/>
        <v>83.33333333</v>
      </c>
      <c r="L28" s="87">
        <f t="shared" si="21"/>
        <v>83.33333333</v>
      </c>
      <c r="M28" s="87">
        <f t="shared" si="21"/>
        <v>83.33333333</v>
      </c>
      <c r="N28" s="88">
        <f t="shared" si="21"/>
        <v>83.33333333</v>
      </c>
      <c r="O28" s="85"/>
      <c r="P28" s="101">
        <f t="shared" si="6"/>
        <v>1000</v>
      </c>
      <c r="Q28" s="78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0" t="s">
        <v>165</v>
      </c>
      <c r="B29" s="81">
        <f>Assumptions!B52</f>
        <v>1500</v>
      </c>
      <c r="C29" s="81">
        <f t="shared" ref="C29:N29" si="22">$B$29/12</f>
        <v>125</v>
      </c>
      <c r="D29" s="87">
        <f t="shared" si="22"/>
        <v>125</v>
      </c>
      <c r="E29" s="87">
        <f t="shared" si="22"/>
        <v>125</v>
      </c>
      <c r="F29" s="87">
        <f t="shared" si="22"/>
        <v>125</v>
      </c>
      <c r="G29" s="87">
        <f t="shared" si="22"/>
        <v>125</v>
      </c>
      <c r="H29" s="87">
        <f t="shared" si="22"/>
        <v>125</v>
      </c>
      <c r="I29" s="87">
        <f t="shared" si="22"/>
        <v>125</v>
      </c>
      <c r="J29" s="87">
        <f t="shared" si="22"/>
        <v>125</v>
      </c>
      <c r="K29" s="87">
        <f t="shared" si="22"/>
        <v>125</v>
      </c>
      <c r="L29" s="87">
        <f t="shared" si="22"/>
        <v>125</v>
      </c>
      <c r="M29" s="87">
        <f t="shared" si="22"/>
        <v>125</v>
      </c>
      <c r="N29" s="88">
        <f t="shared" si="22"/>
        <v>125</v>
      </c>
      <c r="O29" s="85"/>
      <c r="P29" s="101">
        <f t="shared" si="6"/>
        <v>1500</v>
      </c>
      <c r="Q29" s="78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0" t="s">
        <v>166</v>
      </c>
      <c r="B30" s="81">
        <v>0.0</v>
      </c>
      <c r="C30" s="81">
        <v>0.0</v>
      </c>
      <c r="D30" s="87">
        <v>0.0</v>
      </c>
      <c r="E30" s="87">
        <v>0.0</v>
      </c>
      <c r="F30" s="87">
        <v>0.0</v>
      </c>
      <c r="G30" s="87">
        <v>0.0</v>
      </c>
      <c r="H30" s="87">
        <v>0.0</v>
      </c>
      <c r="I30" s="87">
        <v>0.0</v>
      </c>
      <c r="J30" s="87">
        <v>0.0</v>
      </c>
      <c r="K30" s="87">
        <v>0.0</v>
      </c>
      <c r="L30" s="87">
        <v>0.0</v>
      </c>
      <c r="M30" s="87">
        <v>0.0</v>
      </c>
      <c r="N30" s="88">
        <v>0.0</v>
      </c>
      <c r="O30" s="85"/>
      <c r="P30" s="101">
        <f t="shared" si="6"/>
        <v>0</v>
      </c>
      <c r="Q30" s="78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0" t="s">
        <v>167</v>
      </c>
      <c r="B31" s="81">
        <v>0.0</v>
      </c>
      <c r="C31" s="81">
        <v>0.0</v>
      </c>
      <c r="D31" s="87">
        <v>0.0</v>
      </c>
      <c r="E31" s="87">
        <v>0.0</v>
      </c>
      <c r="F31" s="87">
        <v>0.0</v>
      </c>
      <c r="G31" s="87">
        <v>0.0</v>
      </c>
      <c r="H31" s="87">
        <v>0.0</v>
      </c>
      <c r="I31" s="87">
        <v>0.0</v>
      </c>
      <c r="J31" s="87">
        <v>0.0</v>
      </c>
      <c r="K31" s="87">
        <v>0.0</v>
      </c>
      <c r="L31" s="87">
        <v>0.0</v>
      </c>
      <c r="M31" s="87">
        <v>0.0</v>
      </c>
      <c r="N31" s="88">
        <v>0.0</v>
      </c>
      <c r="O31" s="85"/>
      <c r="P31" s="101">
        <f t="shared" si="6"/>
        <v>0</v>
      </c>
      <c r="Q31" s="78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0" t="s">
        <v>82</v>
      </c>
      <c r="B32" s="81">
        <f>Assumptions!B30</f>
        <v>1000</v>
      </c>
      <c r="C32" s="81">
        <f t="shared" ref="C32:N32" si="23">$B$32/12</f>
        <v>83.33333333</v>
      </c>
      <c r="D32" s="87">
        <f t="shared" si="23"/>
        <v>83.33333333</v>
      </c>
      <c r="E32" s="87">
        <f t="shared" si="23"/>
        <v>83.33333333</v>
      </c>
      <c r="F32" s="87">
        <f t="shared" si="23"/>
        <v>83.33333333</v>
      </c>
      <c r="G32" s="87">
        <f t="shared" si="23"/>
        <v>83.33333333</v>
      </c>
      <c r="H32" s="87">
        <f t="shared" si="23"/>
        <v>83.33333333</v>
      </c>
      <c r="I32" s="87">
        <f t="shared" si="23"/>
        <v>83.33333333</v>
      </c>
      <c r="J32" s="87">
        <f t="shared" si="23"/>
        <v>83.33333333</v>
      </c>
      <c r="K32" s="87">
        <f t="shared" si="23"/>
        <v>83.33333333</v>
      </c>
      <c r="L32" s="87">
        <f t="shared" si="23"/>
        <v>83.33333333</v>
      </c>
      <c r="M32" s="87">
        <f t="shared" si="23"/>
        <v>83.33333333</v>
      </c>
      <c r="N32" s="88">
        <f t="shared" si="23"/>
        <v>83.33333333</v>
      </c>
      <c r="O32" s="85"/>
      <c r="P32" s="101">
        <f t="shared" si="6"/>
        <v>1000</v>
      </c>
      <c r="Q32" s="78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0" t="s">
        <v>168</v>
      </c>
      <c r="B33" s="81">
        <f>Assumptions!B55</f>
        <v>500</v>
      </c>
      <c r="C33" s="81">
        <f t="shared" ref="C33:N33" si="24">$B$33/12</f>
        <v>41.66666667</v>
      </c>
      <c r="D33" s="87">
        <f t="shared" si="24"/>
        <v>41.66666667</v>
      </c>
      <c r="E33" s="87">
        <f t="shared" si="24"/>
        <v>41.66666667</v>
      </c>
      <c r="F33" s="87">
        <f t="shared" si="24"/>
        <v>41.66666667</v>
      </c>
      <c r="G33" s="87">
        <f t="shared" si="24"/>
        <v>41.66666667</v>
      </c>
      <c r="H33" s="87">
        <f t="shared" si="24"/>
        <v>41.66666667</v>
      </c>
      <c r="I33" s="87">
        <f t="shared" si="24"/>
        <v>41.66666667</v>
      </c>
      <c r="J33" s="87">
        <f t="shared" si="24"/>
        <v>41.66666667</v>
      </c>
      <c r="K33" s="87">
        <f t="shared" si="24"/>
        <v>41.66666667</v>
      </c>
      <c r="L33" s="87">
        <f t="shared" si="24"/>
        <v>41.66666667</v>
      </c>
      <c r="M33" s="87">
        <f t="shared" si="24"/>
        <v>41.66666667</v>
      </c>
      <c r="N33" s="88">
        <f t="shared" si="24"/>
        <v>41.66666667</v>
      </c>
      <c r="O33" s="85"/>
      <c r="P33" s="101">
        <f t="shared" si="6"/>
        <v>500</v>
      </c>
      <c r="Q33" s="78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90" t="s">
        <v>169</v>
      </c>
      <c r="B34" s="105">
        <v>1200.0</v>
      </c>
      <c r="C34" s="105">
        <v>100.0</v>
      </c>
      <c r="D34" s="106">
        <v>100.0</v>
      </c>
      <c r="E34" s="106">
        <v>100.0</v>
      </c>
      <c r="F34" s="106">
        <v>100.0</v>
      </c>
      <c r="G34" s="106">
        <v>100.0</v>
      </c>
      <c r="H34" s="106">
        <v>100.0</v>
      </c>
      <c r="I34" s="106">
        <v>100.0</v>
      </c>
      <c r="J34" s="106">
        <v>100.0</v>
      </c>
      <c r="K34" s="106">
        <v>100.0</v>
      </c>
      <c r="L34" s="106">
        <v>100.0</v>
      </c>
      <c r="M34" s="106">
        <v>100.0</v>
      </c>
      <c r="N34" s="107">
        <v>100.0</v>
      </c>
      <c r="O34" s="85"/>
      <c r="P34" s="101">
        <f t="shared" si="6"/>
        <v>1200</v>
      </c>
      <c r="Q34" s="78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73" t="s">
        <v>170</v>
      </c>
      <c r="B35" s="108"/>
      <c r="C35" s="109">
        <f t="shared" ref="C35:N35" si="25">SUM(C12:C34)</f>
        <v>17329.66667</v>
      </c>
      <c r="D35" s="110">
        <f t="shared" si="25"/>
        <v>17329.66667</v>
      </c>
      <c r="E35" s="110">
        <f t="shared" si="25"/>
        <v>17329.66667</v>
      </c>
      <c r="F35" s="110">
        <f t="shared" si="25"/>
        <v>17329.66667</v>
      </c>
      <c r="G35" s="110">
        <f t="shared" si="25"/>
        <v>17329.66667</v>
      </c>
      <c r="H35" s="110">
        <f t="shared" si="25"/>
        <v>17329.66667</v>
      </c>
      <c r="I35" s="110">
        <f t="shared" si="25"/>
        <v>17329.66667</v>
      </c>
      <c r="J35" s="110">
        <f t="shared" si="25"/>
        <v>17329.66667</v>
      </c>
      <c r="K35" s="110">
        <f t="shared" si="25"/>
        <v>17329.66667</v>
      </c>
      <c r="L35" s="110">
        <f t="shared" si="25"/>
        <v>17329.66667</v>
      </c>
      <c r="M35" s="110">
        <f t="shared" si="25"/>
        <v>17329.66667</v>
      </c>
      <c r="N35" s="111">
        <f t="shared" si="25"/>
        <v>17329.66667</v>
      </c>
      <c r="O35" s="98"/>
      <c r="P35" s="112">
        <f t="shared" si="6"/>
        <v>207956</v>
      </c>
      <c r="Q35" s="78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113"/>
      <c r="B36" s="114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98"/>
      <c r="P36" s="115"/>
      <c r="Q36" s="78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16" t="s">
        <v>171</v>
      </c>
      <c r="B37" s="117">
        <v>0.0</v>
      </c>
      <c r="C37" s="87">
        <v>0.0</v>
      </c>
      <c r="D37" s="87">
        <f t="shared" ref="D37:N37" si="26">C37</f>
        <v>0</v>
      </c>
      <c r="E37" s="87">
        <f t="shared" si="26"/>
        <v>0</v>
      </c>
      <c r="F37" s="87">
        <f t="shared" si="26"/>
        <v>0</v>
      </c>
      <c r="G37" s="87">
        <f t="shared" si="26"/>
        <v>0</v>
      </c>
      <c r="H37" s="87">
        <f t="shared" si="26"/>
        <v>0</v>
      </c>
      <c r="I37" s="87">
        <f t="shared" si="26"/>
        <v>0</v>
      </c>
      <c r="J37" s="87">
        <f t="shared" si="26"/>
        <v>0</v>
      </c>
      <c r="K37" s="87">
        <f t="shared" si="26"/>
        <v>0</v>
      </c>
      <c r="L37" s="87">
        <f t="shared" si="26"/>
        <v>0</v>
      </c>
      <c r="M37" s="87">
        <f t="shared" si="26"/>
        <v>0</v>
      </c>
      <c r="N37" s="87">
        <f t="shared" si="26"/>
        <v>0</v>
      </c>
      <c r="O37" s="98"/>
      <c r="P37" s="101">
        <f t="shared" ref="P37:P38" si="28">SUM(C37:N37)</f>
        <v>0</v>
      </c>
      <c r="Q37" s="78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13" t="s">
        <v>172</v>
      </c>
      <c r="B38" s="118"/>
      <c r="C38" s="115">
        <f t="shared" ref="C38:N38" si="27">C7+C8+C9-C35-C36-C37</f>
        <v>-2929.666667</v>
      </c>
      <c r="D38" s="115">
        <f t="shared" si="27"/>
        <v>-1729.666667</v>
      </c>
      <c r="E38" s="115">
        <f t="shared" si="27"/>
        <v>-529.6666667</v>
      </c>
      <c r="F38" s="115">
        <f t="shared" si="27"/>
        <v>670.3333333</v>
      </c>
      <c r="G38" s="115">
        <f t="shared" si="27"/>
        <v>1870.333333</v>
      </c>
      <c r="H38" s="115">
        <f t="shared" si="27"/>
        <v>1870.333333</v>
      </c>
      <c r="I38" s="115">
        <f t="shared" si="27"/>
        <v>4270.333333</v>
      </c>
      <c r="J38" s="115">
        <f t="shared" si="27"/>
        <v>6670.333333</v>
      </c>
      <c r="K38" s="115">
        <f t="shared" si="27"/>
        <v>6670.333333</v>
      </c>
      <c r="L38" s="115">
        <f t="shared" si="27"/>
        <v>6670.333333</v>
      </c>
      <c r="M38" s="115">
        <f t="shared" si="27"/>
        <v>4270.333333</v>
      </c>
      <c r="N38" s="115">
        <f t="shared" si="27"/>
        <v>4270.333333</v>
      </c>
      <c r="O38" s="98"/>
      <c r="P38" s="115">
        <f t="shared" si="28"/>
        <v>32044</v>
      </c>
      <c r="Q38" s="78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16" t="s">
        <v>173</v>
      </c>
      <c r="B39" s="119"/>
      <c r="C39" s="92">
        <f>C38+C10</f>
        <v>83374.33333</v>
      </c>
      <c r="D39" s="92">
        <f t="shared" ref="D39:N39" si="29">D38+C39</f>
        <v>81644.66667</v>
      </c>
      <c r="E39" s="92">
        <f t="shared" si="29"/>
        <v>81115</v>
      </c>
      <c r="F39" s="92">
        <f t="shared" si="29"/>
        <v>81785.33333</v>
      </c>
      <c r="G39" s="92">
        <f t="shared" si="29"/>
        <v>83655.66667</v>
      </c>
      <c r="H39" s="92">
        <f t="shared" si="29"/>
        <v>85526</v>
      </c>
      <c r="I39" s="92">
        <f t="shared" si="29"/>
        <v>89796.33333</v>
      </c>
      <c r="J39" s="92">
        <f t="shared" si="29"/>
        <v>96466.66667</v>
      </c>
      <c r="K39" s="92">
        <f t="shared" si="29"/>
        <v>103137</v>
      </c>
      <c r="L39" s="92">
        <f t="shared" si="29"/>
        <v>109807.3333</v>
      </c>
      <c r="M39" s="92">
        <f t="shared" si="29"/>
        <v>114077.6667</v>
      </c>
      <c r="N39" s="92">
        <f t="shared" si="29"/>
        <v>118348</v>
      </c>
      <c r="O39" s="120"/>
      <c r="P39" s="106"/>
      <c r="Q39" s="121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3"/>
      <c r="B40" s="61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10"/>
      <c r="B41" s="61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3"/>
      <c r="B42" s="61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61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61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61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61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61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61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61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61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61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61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61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61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61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61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61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61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61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61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61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61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61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61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61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61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61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61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61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61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61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61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61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61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61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61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61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61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61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61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61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61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61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61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61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61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61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61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61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61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61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61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61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61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61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61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61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61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61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61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61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61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61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61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61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61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61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61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61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61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61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61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61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61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61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61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61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61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61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61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61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61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61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61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61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61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61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61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61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61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61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61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61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61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61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61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61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61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61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61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61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61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61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61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61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61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61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61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61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61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61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61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61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61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61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61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61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61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61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61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61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61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61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61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61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61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61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61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61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61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61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61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61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61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61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61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61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61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61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61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61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61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61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61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61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61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61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61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61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61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61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61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61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61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61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61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61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61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61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61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61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61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61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61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61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61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61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61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61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61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61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61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61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61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61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61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61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61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61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61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61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61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61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61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61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61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61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61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61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61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61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61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61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61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61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61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61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61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61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61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61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61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61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61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61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61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61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61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61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61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61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61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61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61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61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61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61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61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61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61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61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61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61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61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61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61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61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61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61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61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61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61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61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61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61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61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61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61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61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61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61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61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61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61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61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61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61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61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61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61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61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61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61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61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61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61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61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61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61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61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61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61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61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61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61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61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61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61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61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61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61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61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61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61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61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61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61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61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61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61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61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61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61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61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61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61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61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61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61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61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61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61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61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61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61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61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61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61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61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61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61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61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61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61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61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61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61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61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61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61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61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61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61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61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61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61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61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61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61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61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61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61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61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61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61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61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61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61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61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61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61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61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61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61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61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61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61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61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61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61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61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61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61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61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61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61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61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61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61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61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61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61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61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61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61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61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61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61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61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61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61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61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61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61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61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61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61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61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61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61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61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61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61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61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61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61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61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61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61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61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61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61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61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61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61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61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61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61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61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61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61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61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61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61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61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61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61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61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61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61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61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61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61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61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61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61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61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61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61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61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61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61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61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61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61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61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61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61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61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61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61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61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61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61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61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61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61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61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61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61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61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61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61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61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61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61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61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61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61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61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61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61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61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61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61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61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61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61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61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61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61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61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61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61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61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61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61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61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61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61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61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61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61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61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61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61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61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61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61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61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61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61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61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61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61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61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61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61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61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61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61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61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61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61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61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61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61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61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61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61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61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61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61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61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61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61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61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61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61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61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61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61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61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61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61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61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61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61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61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61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61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61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61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61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61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61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61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61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61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61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61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61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61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61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61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61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61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61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61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61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61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61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61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61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61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61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61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61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61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61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61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61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61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61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61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61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61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61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61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61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61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61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61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61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61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61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61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61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61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61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61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61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61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61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61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61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61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61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61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61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61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61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61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61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61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61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61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61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61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61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61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61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61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61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61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61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61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61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61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61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61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61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61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61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61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61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61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61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61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61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61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61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61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61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61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61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61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61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61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61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61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61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61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61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61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61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61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61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61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61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61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61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61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61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61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61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61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61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61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61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61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61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61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61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61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61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61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61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61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61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61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61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61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61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61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61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61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61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61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61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61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61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61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61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61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61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61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61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61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61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61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61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61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61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61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61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61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61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61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61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61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61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61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61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61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61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61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61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61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61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61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61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61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61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61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61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61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61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61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61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61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61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61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61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61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61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61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61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61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61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61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61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61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61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61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61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61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61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61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61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61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61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61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61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61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61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61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61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61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61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61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61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61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61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61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61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61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61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61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61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61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61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61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61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61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61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61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61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61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61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61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61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61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61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61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61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61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61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61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61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61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61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61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61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61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61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61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61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61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61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61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61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61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61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61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61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61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61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61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61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61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61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61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61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61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61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61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61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61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61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61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61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61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61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61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61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61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61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61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61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61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61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61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61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61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61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61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61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61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61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61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61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61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61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61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61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61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61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61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61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61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61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61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61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61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61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61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61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61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61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61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61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61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61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61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61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61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61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61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61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61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61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61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61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61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61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61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61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61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61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61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61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61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61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61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61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61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61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61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61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61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61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61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61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61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61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61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61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61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61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61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61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61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61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61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61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61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61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61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61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61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61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61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61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61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61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61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61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61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61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61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61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61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61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61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61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61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61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61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61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61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61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61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61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61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61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61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61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61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61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61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61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61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61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61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61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61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61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61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61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61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61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61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61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61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61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61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61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61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61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61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61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61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61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61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61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61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61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61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61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61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61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61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61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61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61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61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61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61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61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61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61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61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61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61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61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61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61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61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61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61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61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61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61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61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61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61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61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/>
  </sheetViews>
  <sheetFormatPr customHeight="1" defaultColWidth="14.43" defaultRowHeight="15.0"/>
  <cols>
    <col customWidth="1" min="1" max="1" width="27.86"/>
    <col customWidth="1" min="2" max="2" width="14.71"/>
    <col customWidth="1" min="3" max="13" width="11.71"/>
    <col customWidth="1" min="14" max="14" width="16.0"/>
    <col customWidth="1" min="15" max="26" width="10.71"/>
  </cols>
  <sheetData>
    <row r="1" ht="15.75" customHeight="1">
      <c r="A1" s="1" t="s">
        <v>174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198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45" t="s">
        <v>175</v>
      </c>
      <c r="B3" s="160" t="s">
        <v>127</v>
      </c>
      <c r="C3" s="160" t="s">
        <v>128</v>
      </c>
      <c r="D3" s="160" t="s">
        <v>129</v>
      </c>
      <c r="E3" s="160" t="s">
        <v>130</v>
      </c>
      <c r="F3" s="160" t="s">
        <v>131</v>
      </c>
      <c r="G3" s="160" t="s">
        <v>132</v>
      </c>
      <c r="H3" s="160" t="s">
        <v>176</v>
      </c>
      <c r="I3" s="160" t="s">
        <v>134</v>
      </c>
      <c r="J3" s="160" t="s">
        <v>135</v>
      </c>
      <c r="K3" s="160" t="s">
        <v>136</v>
      </c>
      <c r="L3" s="160" t="s">
        <v>137</v>
      </c>
      <c r="M3" s="160" t="s">
        <v>138</v>
      </c>
      <c r="N3" s="147" t="s">
        <v>175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48" t="s">
        <v>177</v>
      </c>
      <c r="B4" s="130">
        <f>'Cash Flow - Year 3'!C7</f>
        <v>14400</v>
      </c>
      <c r="C4" s="130">
        <f>'Cash Flow - Year 3'!D7</f>
        <v>15600</v>
      </c>
      <c r="D4" s="130">
        <f>'Cash Flow - Year 3'!E7</f>
        <v>16800</v>
      </c>
      <c r="E4" s="130">
        <f>'Cash Flow - Year 3'!F7</f>
        <v>18000</v>
      </c>
      <c r="F4" s="130">
        <f>'Cash Flow - Year 3'!G7</f>
        <v>19200</v>
      </c>
      <c r="G4" s="130">
        <f>'Cash Flow - Year 3'!H7</f>
        <v>19200</v>
      </c>
      <c r="H4" s="130">
        <f>'Cash Flow - Year 3'!I7</f>
        <v>21600</v>
      </c>
      <c r="I4" s="130">
        <f>'Cash Flow - Year 3'!J7</f>
        <v>24000</v>
      </c>
      <c r="J4" s="130">
        <f>'Cash Flow - Year 3'!K7</f>
        <v>24000</v>
      </c>
      <c r="K4" s="130">
        <f>'Cash Flow - Year 3'!L7</f>
        <v>24000</v>
      </c>
      <c r="L4" s="130">
        <f>'Cash Flow - Year 3'!M7</f>
        <v>21600</v>
      </c>
      <c r="M4" s="130">
        <f>'Cash Flow - Year 3'!N7</f>
        <v>21600</v>
      </c>
      <c r="N4" s="131">
        <f t="shared" ref="N4:N5" si="2">SUM(B4:M4)</f>
        <v>240000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49" t="s">
        <v>178</v>
      </c>
      <c r="B5" s="133">
        <f t="shared" ref="B5:M5" si="1">B4</f>
        <v>14400</v>
      </c>
      <c r="C5" s="133">
        <f t="shared" si="1"/>
        <v>15600</v>
      </c>
      <c r="D5" s="133">
        <f t="shared" si="1"/>
        <v>16800</v>
      </c>
      <c r="E5" s="133">
        <f t="shared" si="1"/>
        <v>18000</v>
      </c>
      <c r="F5" s="133">
        <f t="shared" si="1"/>
        <v>19200</v>
      </c>
      <c r="G5" s="133">
        <f t="shared" si="1"/>
        <v>19200</v>
      </c>
      <c r="H5" s="133">
        <f t="shared" si="1"/>
        <v>21600</v>
      </c>
      <c r="I5" s="133">
        <f t="shared" si="1"/>
        <v>24000</v>
      </c>
      <c r="J5" s="133">
        <f t="shared" si="1"/>
        <v>24000</v>
      </c>
      <c r="K5" s="133">
        <f t="shared" si="1"/>
        <v>24000</v>
      </c>
      <c r="L5" s="133">
        <f t="shared" si="1"/>
        <v>21600</v>
      </c>
      <c r="M5" s="133">
        <f t="shared" si="1"/>
        <v>21600</v>
      </c>
      <c r="N5" s="134">
        <f t="shared" si="2"/>
        <v>240000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03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1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52" t="s">
        <v>179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03" t="s">
        <v>180</v>
      </c>
      <c r="B8" s="124">
        <f>'Cash Flow - Year 3'!C15+'Cash Flow - Year 3'!C17</f>
        <v>12133.33333</v>
      </c>
      <c r="C8" s="124">
        <f>'Cash Flow - Year 3'!D15+'Cash Flow - Year 3'!D17</f>
        <v>12133.33333</v>
      </c>
      <c r="D8" s="124">
        <f>'Cash Flow - Year 3'!E15+'Cash Flow - Year 3'!E17</f>
        <v>12133.33333</v>
      </c>
      <c r="E8" s="124">
        <f>'Cash Flow - Year 3'!F15+'Cash Flow - Year 3'!F17</f>
        <v>12133.33333</v>
      </c>
      <c r="F8" s="124">
        <f>'Cash Flow - Year 3'!G15+'Cash Flow - Year 3'!G17</f>
        <v>12133.33333</v>
      </c>
      <c r="G8" s="124">
        <f>'Cash Flow - Year 3'!H15+'Cash Flow - Year 3'!H17</f>
        <v>12133.33333</v>
      </c>
      <c r="H8" s="124">
        <f>'Cash Flow - Year 3'!I15+'Cash Flow - Year 3'!I17</f>
        <v>12133.33333</v>
      </c>
      <c r="I8" s="124">
        <f>'Cash Flow - Year 3'!J15+'Cash Flow - Year 3'!J17</f>
        <v>12133.33333</v>
      </c>
      <c r="J8" s="124">
        <f>'Cash Flow - Year 3'!K15+'Cash Flow - Year 3'!K17</f>
        <v>12133.33333</v>
      </c>
      <c r="K8" s="124">
        <f>'Cash Flow - Year 3'!L15+'Cash Flow - Year 3'!L17</f>
        <v>12133.33333</v>
      </c>
      <c r="L8" s="124">
        <f>'Cash Flow - Year 3'!M15+'Cash Flow - Year 3'!M17</f>
        <v>12133.33333</v>
      </c>
      <c r="M8" s="124">
        <f>'Cash Flow - Year 3'!N15+'Cash Flow - Year 3'!N17</f>
        <v>12133.33333</v>
      </c>
      <c r="N8" s="136">
        <f t="shared" ref="N8:N26" si="3">SUM(B8:M8)</f>
        <v>145600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03" t="s">
        <v>181</v>
      </c>
      <c r="B9" s="124">
        <f>'Cash Flow - Year 3'!C16</f>
        <v>3371.333333</v>
      </c>
      <c r="C9" s="124">
        <f>'Cash Flow - Year 3'!D16</f>
        <v>3371.333333</v>
      </c>
      <c r="D9" s="124">
        <f>'Cash Flow - Year 3'!E16</f>
        <v>3371.333333</v>
      </c>
      <c r="E9" s="124">
        <f>'Cash Flow - Year 3'!F16</f>
        <v>3371.333333</v>
      </c>
      <c r="F9" s="124">
        <f>'Cash Flow - Year 3'!G16</f>
        <v>3371.333333</v>
      </c>
      <c r="G9" s="124">
        <f>'Cash Flow - Year 3'!H16</f>
        <v>3371.333333</v>
      </c>
      <c r="H9" s="124">
        <f>'Cash Flow - Year 3'!I16</f>
        <v>3371.333333</v>
      </c>
      <c r="I9" s="124">
        <f>'Cash Flow - Year 3'!J16</f>
        <v>3371.333333</v>
      </c>
      <c r="J9" s="124">
        <f>'Cash Flow - Year 3'!K16</f>
        <v>3371.333333</v>
      </c>
      <c r="K9" s="124">
        <f>'Cash Flow - Year 3'!L16</f>
        <v>3371.333333</v>
      </c>
      <c r="L9" s="124">
        <f>'Cash Flow - Year 3'!M16</f>
        <v>3371.333333</v>
      </c>
      <c r="M9" s="124">
        <f>'Cash Flow - Year 3'!N16</f>
        <v>3371.333333</v>
      </c>
      <c r="N9" s="136">
        <f t="shared" si="3"/>
        <v>40456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03" t="s">
        <v>182</v>
      </c>
      <c r="B10" s="124">
        <f>'Cash Flow - Year 3'!C21</f>
        <v>41.66666667</v>
      </c>
      <c r="C10" s="124">
        <f>'Cash Flow - Year 3'!D21</f>
        <v>41.66666667</v>
      </c>
      <c r="D10" s="124">
        <f>'Cash Flow - Year 3'!E21</f>
        <v>41.66666667</v>
      </c>
      <c r="E10" s="124">
        <f>'Cash Flow - Year 3'!F21</f>
        <v>41.66666667</v>
      </c>
      <c r="F10" s="124">
        <f>'Cash Flow - Year 3'!G21</f>
        <v>41.66666667</v>
      </c>
      <c r="G10" s="124">
        <f>'Cash Flow - Year 3'!H21</f>
        <v>41.66666667</v>
      </c>
      <c r="H10" s="124">
        <f>'Cash Flow - Year 3'!I21</f>
        <v>41.66666667</v>
      </c>
      <c r="I10" s="124">
        <f>'Cash Flow - Year 3'!J21</f>
        <v>41.66666667</v>
      </c>
      <c r="J10" s="124">
        <f>'Cash Flow - Year 3'!K21</f>
        <v>41.66666667</v>
      </c>
      <c r="K10" s="124">
        <f>'Cash Flow - Year 3'!L21</f>
        <v>41.66666667</v>
      </c>
      <c r="L10" s="124">
        <f>'Cash Flow - Year 3'!M21</f>
        <v>41.66666667</v>
      </c>
      <c r="M10" s="124">
        <f>'Cash Flow - Year 3'!N21</f>
        <v>41.66666667</v>
      </c>
      <c r="N10" s="136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03" t="s">
        <v>183</v>
      </c>
      <c r="B11" s="124">
        <f>'Cash Flow - Year 3'!C26</f>
        <v>0</v>
      </c>
      <c r="C11" s="124">
        <f>'Cash Flow - Year 3'!D26</f>
        <v>0</v>
      </c>
      <c r="D11" s="124">
        <f>'Cash Flow - Year 3'!E26</f>
        <v>0</v>
      </c>
      <c r="E11" s="124">
        <f>'Cash Flow - Year 3'!F26</f>
        <v>0</v>
      </c>
      <c r="F11" s="124">
        <f>'Cash Flow - Year 3'!G26</f>
        <v>0</v>
      </c>
      <c r="G11" s="124">
        <f>'Cash Flow - Year 3'!H26</f>
        <v>0</v>
      </c>
      <c r="H11" s="124">
        <f>'Cash Flow - Year 3'!I26</f>
        <v>0</v>
      </c>
      <c r="I11" s="124">
        <f>'Cash Flow - Year 3'!J26</f>
        <v>0</v>
      </c>
      <c r="J11" s="124">
        <f>'Cash Flow - Year 3'!K26</f>
        <v>0</v>
      </c>
      <c r="K11" s="124">
        <f>'Cash Flow - Year 3'!L26</f>
        <v>0</v>
      </c>
      <c r="L11" s="124">
        <f>'Cash Flow - Year 3'!M26</f>
        <v>0</v>
      </c>
      <c r="M11" s="124">
        <f>'Cash Flow - Year 3'!N26</f>
        <v>0</v>
      </c>
      <c r="N11" s="136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03" t="s">
        <v>166</v>
      </c>
      <c r="B12" s="124">
        <f>'Cash Flow - Year 3'!C30</f>
        <v>0</v>
      </c>
      <c r="C12" s="124">
        <f>'Cash Flow - Year 3'!D30</f>
        <v>0</v>
      </c>
      <c r="D12" s="124">
        <f>'Cash Flow - Year 3'!E30</f>
        <v>0</v>
      </c>
      <c r="E12" s="124">
        <f>'Cash Flow - Year 3'!F30</f>
        <v>0</v>
      </c>
      <c r="F12" s="124">
        <f>'Cash Flow - Year 3'!G30</f>
        <v>0</v>
      </c>
      <c r="G12" s="124">
        <f>'Cash Flow - Year 3'!H30</f>
        <v>0</v>
      </c>
      <c r="H12" s="124">
        <f>'Cash Flow - Year 3'!I30</f>
        <v>0</v>
      </c>
      <c r="I12" s="124">
        <f>'Cash Flow - Year 3'!J30</f>
        <v>0</v>
      </c>
      <c r="J12" s="124">
        <f>'Cash Flow - Year 3'!K30</f>
        <v>0</v>
      </c>
      <c r="K12" s="124">
        <f>'Cash Flow - Year 3'!L30</f>
        <v>0</v>
      </c>
      <c r="L12" s="124">
        <f>'Cash Flow - Year 3'!M30</f>
        <v>0</v>
      </c>
      <c r="M12" s="124">
        <f>'Cash Flow - Year 3'!N30</f>
        <v>0</v>
      </c>
      <c r="N12" s="136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03" t="s">
        <v>184</v>
      </c>
      <c r="B13" s="124">
        <f>'Cash Flow - Year 3'!C34</f>
        <v>100</v>
      </c>
      <c r="C13" s="124">
        <f>'Cash Flow - Year 3'!D34</f>
        <v>100</v>
      </c>
      <c r="D13" s="124">
        <f>'Cash Flow - Year 3'!E34</f>
        <v>100</v>
      </c>
      <c r="E13" s="124">
        <f>'Cash Flow - Year 3'!F34</f>
        <v>100</v>
      </c>
      <c r="F13" s="124">
        <f>'Cash Flow - Year 3'!G34</f>
        <v>100</v>
      </c>
      <c r="G13" s="124">
        <f>'Cash Flow - Year 3'!H34</f>
        <v>100</v>
      </c>
      <c r="H13" s="124">
        <f>'Cash Flow - Year 3'!I34</f>
        <v>100</v>
      </c>
      <c r="I13" s="124">
        <f>'Cash Flow - Year 3'!J34</f>
        <v>100</v>
      </c>
      <c r="J13" s="124">
        <f>'Cash Flow - Year 3'!K34</f>
        <v>100</v>
      </c>
      <c r="K13" s="124">
        <f>'Cash Flow - Year 3'!L34</f>
        <v>100</v>
      </c>
      <c r="L13" s="124">
        <f>'Cash Flow - Year 3'!M34</f>
        <v>100</v>
      </c>
      <c r="M13" s="124">
        <f>'Cash Flow - Year 3'!N34</f>
        <v>100</v>
      </c>
      <c r="N13" s="136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03" t="s">
        <v>185</v>
      </c>
      <c r="B14" s="124">
        <f t="shared" ref="B14:M14" si="4">14000/12</f>
        <v>1166.666667</v>
      </c>
      <c r="C14" s="124">
        <f t="shared" si="4"/>
        <v>1166.666667</v>
      </c>
      <c r="D14" s="124">
        <f t="shared" si="4"/>
        <v>1166.666667</v>
      </c>
      <c r="E14" s="124">
        <f t="shared" si="4"/>
        <v>1166.666667</v>
      </c>
      <c r="F14" s="124">
        <f t="shared" si="4"/>
        <v>1166.666667</v>
      </c>
      <c r="G14" s="124">
        <f t="shared" si="4"/>
        <v>1166.666667</v>
      </c>
      <c r="H14" s="124">
        <f t="shared" si="4"/>
        <v>1166.666667</v>
      </c>
      <c r="I14" s="124">
        <f t="shared" si="4"/>
        <v>1166.666667</v>
      </c>
      <c r="J14" s="124">
        <f t="shared" si="4"/>
        <v>1166.666667</v>
      </c>
      <c r="K14" s="124">
        <f t="shared" si="4"/>
        <v>1166.666667</v>
      </c>
      <c r="L14" s="124">
        <f t="shared" si="4"/>
        <v>1166.666667</v>
      </c>
      <c r="M14" s="124">
        <f t="shared" si="4"/>
        <v>1166.666667</v>
      </c>
      <c r="N14" s="136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03" t="s">
        <v>186</v>
      </c>
      <c r="B15" s="124">
        <f>'Cash Flow - Year 3'!C29</f>
        <v>125</v>
      </c>
      <c r="C15" s="124">
        <f>'Cash Flow - Year 3'!D29</f>
        <v>125</v>
      </c>
      <c r="D15" s="124">
        <f>'Cash Flow - Year 3'!E29</f>
        <v>125</v>
      </c>
      <c r="E15" s="124">
        <f>'Cash Flow - Year 3'!F29</f>
        <v>125</v>
      </c>
      <c r="F15" s="124">
        <f>'Cash Flow - Year 3'!G29</f>
        <v>125</v>
      </c>
      <c r="G15" s="124">
        <f>'Cash Flow - Year 3'!H29</f>
        <v>125</v>
      </c>
      <c r="H15" s="124">
        <f>'Cash Flow - Year 3'!I29</f>
        <v>125</v>
      </c>
      <c r="I15" s="124">
        <f>'Cash Flow - Year 3'!J29</f>
        <v>125</v>
      </c>
      <c r="J15" s="124">
        <f>'Cash Flow - Year 3'!K29</f>
        <v>125</v>
      </c>
      <c r="K15" s="124">
        <f>'Cash Flow - Year 3'!L29</f>
        <v>125</v>
      </c>
      <c r="L15" s="124">
        <f>'Cash Flow - Year 3'!M29</f>
        <v>125</v>
      </c>
      <c r="M15" s="124">
        <f>'Cash Flow - Year 3'!N29</f>
        <v>125</v>
      </c>
      <c r="N15" s="136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03" t="s">
        <v>162</v>
      </c>
      <c r="B16" s="124">
        <f>'Cash Flow - Year 3'!C25</f>
        <v>0</v>
      </c>
      <c r="C16" s="124">
        <f>'Cash Flow - Year 3'!D25</f>
        <v>0</v>
      </c>
      <c r="D16" s="124">
        <f>'Cash Flow - Year 3'!E25</f>
        <v>0</v>
      </c>
      <c r="E16" s="124">
        <f>'Cash Flow - Year 3'!F25</f>
        <v>0</v>
      </c>
      <c r="F16" s="124">
        <f>'Cash Flow - Year 3'!G25</f>
        <v>0</v>
      </c>
      <c r="G16" s="124">
        <f>'Cash Flow - Year 3'!H25</f>
        <v>0</v>
      </c>
      <c r="H16" s="124">
        <f>'Cash Flow - Year 3'!I25</f>
        <v>0</v>
      </c>
      <c r="I16" s="124">
        <f>'Cash Flow - Year 3'!J25</f>
        <v>0</v>
      </c>
      <c r="J16" s="124">
        <f>'Cash Flow - Year 3'!K25</f>
        <v>0</v>
      </c>
      <c r="K16" s="124">
        <f>'Cash Flow - Year 3'!L25</f>
        <v>0</v>
      </c>
      <c r="L16" s="124">
        <f>'Cash Flow - Year 3'!M25</f>
        <v>0</v>
      </c>
      <c r="M16" s="124">
        <f>'Cash Flow - Year 3'!N25</f>
        <v>0</v>
      </c>
      <c r="N16" s="136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03" t="s">
        <v>75</v>
      </c>
      <c r="B17" s="124">
        <f>'Cash Flow - Year 3'!C28</f>
        <v>83.33333333</v>
      </c>
      <c r="C17" s="124">
        <f>'Cash Flow - Year 3'!D28</f>
        <v>83.33333333</v>
      </c>
      <c r="D17" s="124">
        <f>'Cash Flow - Year 3'!E28</f>
        <v>83.33333333</v>
      </c>
      <c r="E17" s="124">
        <f>'Cash Flow - Year 3'!F28</f>
        <v>83.33333333</v>
      </c>
      <c r="F17" s="124">
        <f>'Cash Flow - Year 3'!G28</f>
        <v>83.33333333</v>
      </c>
      <c r="G17" s="124">
        <f>'Cash Flow - Year 3'!H28</f>
        <v>83.33333333</v>
      </c>
      <c r="H17" s="124">
        <f>'Cash Flow - Year 3'!I28</f>
        <v>83.33333333</v>
      </c>
      <c r="I17" s="124">
        <f>'Cash Flow - Year 3'!J28</f>
        <v>83.33333333</v>
      </c>
      <c r="J17" s="124">
        <f>'Cash Flow - Year 3'!K28</f>
        <v>83.33333333</v>
      </c>
      <c r="K17" s="124">
        <f>'Cash Flow - Year 3'!L28</f>
        <v>83.33333333</v>
      </c>
      <c r="L17" s="124">
        <f>'Cash Flow - Year 3'!M28</f>
        <v>83.33333333</v>
      </c>
      <c r="M17" s="124">
        <f>'Cash Flow - Year 3'!N28</f>
        <v>83.33333333</v>
      </c>
      <c r="N17" s="136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03" t="s">
        <v>187</v>
      </c>
      <c r="B18" s="124">
        <v>0.0</v>
      </c>
      <c r="C18" s="124">
        <v>0.0</v>
      </c>
      <c r="D18" s="124">
        <v>0.0</v>
      </c>
      <c r="E18" s="124">
        <v>0.0</v>
      </c>
      <c r="F18" s="124">
        <v>0.0</v>
      </c>
      <c r="G18" s="124">
        <v>0.0</v>
      </c>
      <c r="H18" s="124">
        <v>0.0</v>
      </c>
      <c r="I18" s="124">
        <v>0.0</v>
      </c>
      <c r="J18" s="124">
        <v>0.0</v>
      </c>
      <c r="K18" s="124">
        <v>0.0</v>
      </c>
      <c r="L18" s="124">
        <v>0.0</v>
      </c>
      <c r="M18" s="124">
        <v>0.0</v>
      </c>
      <c r="N18" s="136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03" t="s">
        <v>188</v>
      </c>
      <c r="B19" s="124">
        <v>0.0</v>
      </c>
      <c r="C19" s="124">
        <v>0.0</v>
      </c>
      <c r="D19" s="124">
        <v>0.0</v>
      </c>
      <c r="E19" s="124">
        <v>0.0</v>
      </c>
      <c r="F19" s="124">
        <v>0.0</v>
      </c>
      <c r="G19" s="124">
        <v>0.0</v>
      </c>
      <c r="H19" s="124">
        <v>0.0</v>
      </c>
      <c r="I19" s="124">
        <v>0.0</v>
      </c>
      <c r="J19" s="124">
        <v>0.0</v>
      </c>
      <c r="K19" s="124">
        <v>0.0</v>
      </c>
      <c r="L19" s="124">
        <v>0.0</v>
      </c>
      <c r="M19" s="124">
        <v>0.0</v>
      </c>
      <c r="N19" s="136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03" t="s">
        <v>159</v>
      </c>
      <c r="B20" s="124">
        <f>'Cash Flow - Year 3'!C23</f>
        <v>600</v>
      </c>
      <c r="C20" s="124">
        <f>'Cash Flow - Year 3'!D23</f>
        <v>600</v>
      </c>
      <c r="D20" s="124">
        <f>'Cash Flow - Year 3'!E23</f>
        <v>600</v>
      </c>
      <c r="E20" s="124">
        <f>'Cash Flow - Year 3'!F23</f>
        <v>600</v>
      </c>
      <c r="F20" s="124">
        <f>'Cash Flow - Year 3'!G23</f>
        <v>600</v>
      </c>
      <c r="G20" s="124">
        <f>'Cash Flow - Year 3'!H23</f>
        <v>600</v>
      </c>
      <c r="H20" s="124">
        <f>'Cash Flow - Year 3'!I23</f>
        <v>600</v>
      </c>
      <c r="I20" s="124">
        <f>'Cash Flow - Year 3'!J23</f>
        <v>600</v>
      </c>
      <c r="J20" s="124">
        <f>'Cash Flow - Year 3'!K23</f>
        <v>600</v>
      </c>
      <c r="K20" s="124">
        <f>'Cash Flow - Year 3'!L23</f>
        <v>600</v>
      </c>
      <c r="L20" s="124">
        <f>'Cash Flow - Year 3'!M23</f>
        <v>600</v>
      </c>
      <c r="M20" s="124">
        <f>'Cash Flow - Year 3'!N23</f>
        <v>600</v>
      </c>
      <c r="N20" s="136">
        <f t="shared" si="3"/>
        <v>7200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03" t="s">
        <v>189</v>
      </c>
      <c r="B21" s="124">
        <f>'Cash Flow - Year 3'!C32</f>
        <v>83.33333333</v>
      </c>
      <c r="C21" s="124">
        <f>'Cash Flow - Year 3'!D32</f>
        <v>83.33333333</v>
      </c>
      <c r="D21" s="124">
        <f>'Cash Flow - Year 3'!E32</f>
        <v>83.33333333</v>
      </c>
      <c r="E21" s="124">
        <f>'Cash Flow - Year 3'!F32</f>
        <v>83.33333333</v>
      </c>
      <c r="F21" s="124">
        <f>'Cash Flow - Year 3'!G32</f>
        <v>83.33333333</v>
      </c>
      <c r="G21" s="124">
        <f>'Cash Flow - Year 3'!H32</f>
        <v>83.33333333</v>
      </c>
      <c r="H21" s="124">
        <f>'Cash Flow - Year 3'!I32</f>
        <v>83.33333333</v>
      </c>
      <c r="I21" s="124">
        <f>'Cash Flow - Year 3'!J32</f>
        <v>83.33333333</v>
      </c>
      <c r="J21" s="124">
        <f>'Cash Flow - Year 3'!K32</f>
        <v>83.33333333</v>
      </c>
      <c r="K21" s="124">
        <f>'Cash Flow - Year 3'!L32</f>
        <v>83.33333333</v>
      </c>
      <c r="L21" s="124">
        <f>'Cash Flow - Year 3'!M32</f>
        <v>83.33333333</v>
      </c>
      <c r="M21" s="124">
        <f>'Cash Flow - Year 3'!N32</f>
        <v>83.33333333</v>
      </c>
      <c r="N21" s="136">
        <f t="shared" si="3"/>
        <v>1000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03" t="s">
        <v>190</v>
      </c>
      <c r="B22" s="124">
        <f>'Cash Flow - Year 3'!C4*25</f>
        <v>1500</v>
      </c>
      <c r="C22" s="124">
        <f>'Cash Flow - Year 3'!D4*25</f>
        <v>1625</v>
      </c>
      <c r="D22" s="124">
        <f>'Cash Flow - Year 3'!E4*25</f>
        <v>1750</v>
      </c>
      <c r="E22" s="124">
        <f>'Cash Flow - Year 3'!F4*25</f>
        <v>1875</v>
      </c>
      <c r="F22" s="124">
        <f>'Cash Flow - Year 3'!G4*25</f>
        <v>2000</v>
      </c>
      <c r="G22" s="124">
        <f>'Cash Flow - Year 3'!H4*25</f>
        <v>2000</v>
      </c>
      <c r="H22" s="124">
        <f>'Cash Flow - Year 3'!I4*25</f>
        <v>2250</v>
      </c>
      <c r="I22" s="124">
        <f>'Cash Flow - Year 3'!J4*25</f>
        <v>2500</v>
      </c>
      <c r="J22" s="124">
        <f>'Cash Flow - Year 3'!K4*25</f>
        <v>2500</v>
      </c>
      <c r="K22" s="124">
        <f>'Cash Flow - Year 3'!L4*25</f>
        <v>2500</v>
      </c>
      <c r="L22" s="124">
        <f>'Cash Flow - Year 3'!M4*25</f>
        <v>2250</v>
      </c>
      <c r="M22" s="124">
        <f>'Cash Flow - Year 3'!N4*25</f>
        <v>2250</v>
      </c>
      <c r="N22" s="136">
        <f t="shared" si="3"/>
        <v>25000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49" t="s">
        <v>191</v>
      </c>
      <c r="B23" s="155">
        <f t="shared" ref="B23:M23" si="5">SUM(B8:B22)</f>
        <v>19204.66667</v>
      </c>
      <c r="C23" s="155">
        <f t="shared" si="5"/>
        <v>19329.66667</v>
      </c>
      <c r="D23" s="155">
        <f t="shared" si="5"/>
        <v>19454.66667</v>
      </c>
      <c r="E23" s="155">
        <f t="shared" si="5"/>
        <v>19579.66667</v>
      </c>
      <c r="F23" s="155">
        <f t="shared" si="5"/>
        <v>19704.66667</v>
      </c>
      <c r="G23" s="155">
        <f t="shared" si="5"/>
        <v>19704.66667</v>
      </c>
      <c r="H23" s="155">
        <f t="shared" si="5"/>
        <v>19954.66667</v>
      </c>
      <c r="I23" s="155">
        <f t="shared" si="5"/>
        <v>20204.66667</v>
      </c>
      <c r="J23" s="155">
        <f t="shared" si="5"/>
        <v>20204.66667</v>
      </c>
      <c r="K23" s="155">
        <f t="shared" si="5"/>
        <v>20204.66667</v>
      </c>
      <c r="L23" s="155">
        <f t="shared" si="5"/>
        <v>19954.66667</v>
      </c>
      <c r="M23" s="155">
        <f t="shared" si="5"/>
        <v>19954.66667</v>
      </c>
      <c r="N23" s="156">
        <f t="shared" si="3"/>
        <v>237456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ht="15.75" customHeight="1">
      <c r="A24" s="103" t="s">
        <v>192</v>
      </c>
      <c r="B24" s="124">
        <f t="shared" ref="B24:M24" si="6">B5-B23</f>
        <v>-4804.666667</v>
      </c>
      <c r="C24" s="124">
        <f t="shared" si="6"/>
        <v>-3729.666667</v>
      </c>
      <c r="D24" s="124">
        <f t="shared" si="6"/>
        <v>-2654.666667</v>
      </c>
      <c r="E24" s="124">
        <f t="shared" si="6"/>
        <v>-1579.666667</v>
      </c>
      <c r="F24" s="124">
        <f t="shared" si="6"/>
        <v>-504.6666667</v>
      </c>
      <c r="G24" s="124">
        <f t="shared" si="6"/>
        <v>-504.6666667</v>
      </c>
      <c r="H24" s="124">
        <f t="shared" si="6"/>
        <v>1645.333333</v>
      </c>
      <c r="I24" s="124">
        <f t="shared" si="6"/>
        <v>3795.333333</v>
      </c>
      <c r="J24" s="124">
        <f t="shared" si="6"/>
        <v>3795.333333</v>
      </c>
      <c r="K24" s="124">
        <f t="shared" si="6"/>
        <v>3795.333333</v>
      </c>
      <c r="L24" s="124">
        <f t="shared" si="6"/>
        <v>1645.333333</v>
      </c>
      <c r="M24" s="124">
        <f t="shared" si="6"/>
        <v>1645.333333</v>
      </c>
      <c r="N24" s="136">
        <f t="shared" si="3"/>
        <v>2544</v>
      </c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103" t="s">
        <v>193</v>
      </c>
      <c r="B25" s="124">
        <v>0.0</v>
      </c>
      <c r="C25" s="124">
        <v>0.0</v>
      </c>
      <c r="D25" s="124">
        <v>0.0</v>
      </c>
      <c r="E25" s="124">
        <v>0.0</v>
      </c>
      <c r="F25" s="124">
        <v>0.0</v>
      </c>
      <c r="G25" s="124">
        <v>0.0</v>
      </c>
      <c r="H25" s="124">
        <v>0.0</v>
      </c>
      <c r="I25" s="124">
        <v>0.0</v>
      </c>
      <c r="J25" s="124">
        <v>0.0</v>
      </c>
      <c r="K25" s="124">
        <v>0.0</v>
      </c>
      <c r="L25" s="124">
        <v>0.0</v>
      </c>
      <c r="M25" s="124">
        <v>0.0</v>
      </c>
      <c r="N25" s="136">
        <f t="shared" si="3"/>
        <v>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57" t="s">
        <v>194</v>
      </c>
      <c r="B26" s="158">
        <f t="shared" ref="B26:M26" si="7">B24-B25</f>
        <v>-4804.666667</v>
      </c>
      <c r="C26" s="158">
        <f t="shared" si="7"/>
        <v>-3729.666667</v>
      </c>
      <c r="D26" s="158">
        <f t="shared" si="7"/>
        <v>-2654.666667</v>
      </c>
      <c r="E26" s="158">
        <f t="shared" si="7"/>
        <v>-1579.666667</v>
      </c>
      <c r="F26" s="158">
        <f t="shared" si="7"/>
        <v>-504.6666667</v>
      </c>
      <c r="G26" s="158">
        <f t="shared" si="7"/>
        <v>-504.6666667</v>
      </c>
      <c r="H26" s="158">
        <f t="shared" si="7"/>
        <v>1645.333333</v>
      </c>
      <c r="I26" s="158">
        <f t="shared" si="7"/>
        <v>3795.333333</v>
      </c>
      <c r="J26" s="158">
        <f t="shared" si="7"/>
        <v>3795.333333</v>
      </c>
      <c r="K26" s="158">
        <f t="shared" si="7"/>
        <v>3795.333333</v>
      </c>
      <c r="L26" s="158">
        <f t="shared" si="7"/>
        <v>1645.333333</v>
      </c>
      <c r="M26" s="158">
        <f t="shared" si="7"/>
        <v>1645.333333</v>
      </c>
      <c r="N26" s="159">
        <f t="shared" si="3"/>
        <v>2544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2011-04-18T23:19:12Z</dcterms:created>
  <dc:creator>gwinl</dc:creator>
</cp:coreProperties>
</file>