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8760" activeTab="3"/>
  </bookViews>
  <sheets>
    <sheet name="cut test " sheetId="1" r:id="rId1"/>
    <sheet name="quarter or half" sheetId="2" r:id="rId2"/>
    <sheet name="PER PIECE sale - HOG example" sheetId="3" r:id="rId3"/>
    <sheet name="ADDED VALUE" sheetId="4" r:id="rId4"/>
  </sheets>
  <definedNames>
    <definedName name="_xlnm.Print_Area" localSheetId="2">'PER PIECE sale - HOG example'!$C$4:$I$29</definedName>
    <definedName name="_xlnm.Print_Area" localSheetId="1">'quarter or half'!$C$5:$H$28</definedName>
  </definedNames>
  <calcPr fullCalcOnLoad="1"/>
</workbook>
</file>

<file path=xl/sharedStrings.xml><?xml version="1.0" encoding="utf-8"?>
<sst xmlns="http://schemas.openxmlformats.org/spreadsheetml/2006/main" count="212" uniqueCount="185">
  <si>
    <t>Tenderloin 189A</t>
  </si>
  <si>
    <t>Top Sirloin Butt 184</t>
  </si>
  <si>
    <t>Tri-Tip Defatted 185D</t>
  </si>
  <si>
    <t>Ball Tip</t>
  </si>
  <si>
    <t>New York Strip 180</t>
  </si>
  <si>
    <t>Hanging Tender</t>
  </si>
  <si>
    <t>Short Ribs 123 B</t>
  </si>
  <si>
    <t>Texas Rib</t>
  </si>
  <si>
    <t>Ribeye 112 A</t>
  </si>
  <si>
    <t>Eye of Round 171C</t>
  </si>
  <si>
    <t>Flat 171 B</t>
  </si>
  <si>
    <t>Inside Round 169</t>
  </si>
  <si>
    <t>Peeled Knuckle 167A</t>
  </si>
  <si>
    <t>Chuck Rolls Bnls 116A</t>
  </si>
  <si>
    <t>Chuck Tender 116B</t>
  </si>
  <si>
    <t>Chuck Shoulder clod 114</t>
  </si>
  <si>
    <t>Flank</t>
  </si>
  <si>
    <t>Brisket</t>
  </si>
  <si>
    <t>Outside Skirt</t>
  </si>
  <si>
    <t>Inside Skirt</t>
  </si>
  <si>
    <t>80% trim</t>
  </si>
  <si>
    <t>Date</t>
  </si>
  <si>
    <t>90% trim</t>
  </si>
  <si>
    <t>Quality grade</t>
  </si>
  <si>
    <t>Yield grade</t>
  </si>
  <si>
    <t>Hot carcass weight</t>
  </si>
  <si>
    <t>Cold carcass weight</t>
  </si>
  <si>
    <t>Fat</t>
  </si>
  <si>
    <t>Other bone and waste</t>
  </si>
  <si>
    <t>Liver</t>
  </si>
  <si>
    <t>Bone - saleable</t>
  </si>
  <si>
    <t>Heart</t>
  </si>
  <si>
    <t>Tongue</t>
  </si>
  <si>
    <t>Choice</t>
  </si>
  <si>
    <t>%</t>
  </si>
  <si>
    <t>TOTAL SALEABLE LB</t>
  </si>
  <si>
    <t>MEAT YIELD</t>
  </si>
  <si>
    <t>Hot to cold shrink</t>
  </si>
  <si>
    <t>Live weight</t>
  </si>
  <si>
    <t>ITEM</t>
  </si>
  <si>
    <t>TOTAL CARC WT</t>
  </si>
  <si>
    <t>CARCASS COST</t>
  </si>
  <si>
    <t>HAULING COST</t>
  </si>
  <si>
    <t>BEEF CHECK-OFF</t>
  </si>
  <si>
    <t>kill cost per head</t>
  </si>
  <si>
    <t xml:space="preserve">boning/breaking /# hot wt. </t>
  </si>
  <si>
    <t>credit/hd</t>
  </si>
  <si>
    <t>cert and quality</t>
  </si>
  <si>
    <t>Dam/spoiled shrink</t>
  </si>
  <si>
    <t>MARGIN GOAL</t>
  </si>
  <si>
    <t>TOTAL SALEABLE LBS</t>
  </si>
  <si>
    <t>TOTAL PROCESSING COSTS</t>
  </si>
  <si>
    <t>SHRINK</t>
  </si>
  <si>
    <t>PROCESSING CHARGES</t>
  </si>
  <si>
    <t>labels</t>
  </si>
  <si>
    <t>COST / LB</t>
  </si>
  <si>
    <t>grinding per lb</t>
  </si>
  <si>
    <t>delivery costs</t>
  </si>
  <si>
    <t>known at farm gate</t>
  </si>
  <si>
    <t>profit</t>
  </si>
  <si>
    <t>COST OF HOT CARCASS</t>
  </si>
  <si>
    <t>delivered to plant</t>
  </si>
  <si>
    <t xml:space="preserve">TOTAL COST </t>
  </si>
  <si>
    <t xml:space="preserve">PRICE /LB </t>
  </si>
  <si>
    <t>CUT AND WRAPPED</t>
  </si>
  <si>
    <t xml:space="preserve">marketing materials, labor, other </t>
  </si>
  <si>
    <t>PORK CHECK-OFF</t>
  </si>
  <si>
    <t>PK loin bone-in 410</t>
  </si>
  <si>
    <t>PK ham bnls 3 pc 1/8" trim</t>
  </si>
  <si>
    <t>PK picnic bnls 405A</t>
  </si>
  <si>
    <t>Pk belly sknls sq cut</t>
  </si>
  <si>
    <t>PK spare ribs 416</t>
  </si>
  <si>
    <t>72% trim estimated</t>
  </si>
  <si>
    <t>42% trim estimated</t>
  </si>
  <si>
    <t>CARC WT</t>
  </si>
  <si>
    <t>bone/break/kill cost / head</t>
  </si>
  <si>
    <t xml:space="preserve"> PRODUCTS</t>
  </si>
  <si>
    <t>by-product credit/hd</t>
  </si>
  <si>
    <t xml:space="preserve"> LBS/HD</t>
  </si>
  <si>
    <t>MARGIN</t>
  </si>
  <si>
    <t>VALUE/LB</t>
  </si>
  <si>
    <t>TENDERLOIN</t>
  </si>
  <si>
    <t>TRIM</t>
  </si>
  <si>
    <t>BONE AND WASTE</t>
  </si>
  <si>
    <t>LOIN END ROAST</t>
  </si>
  <si>
    <t>BONE-IN CHOPS</t>
  </si>
  <si>
    <t>BACK RIBS</t>
  </si>
  <si>
    <t>ADDITIONAL PROCESSING COSTS</t>
  </si>
  <si>
    <t>PK LOIN BONE-IN 410</t>
  </si>
  <si>
    <t>LABELS, ETC</t>
  </si>
  <si>
    <t>PRODUCTS</t>
  </si>
  <si>
    <t>SAUSAGE</t>
  </si>
  <si>
    <t>SPICE</t>
  </si>
  <si>
    <t>WATER</t>
  </si>
  <si>
    <t>$/ LB</t>
  </si>
  <si>
    <t>12 OZ</t>
  </si>
  <si>
    <t>PROCESSING/LB OUTPUT</t>
  </si>
  <si>
    <t>LABEL</t>
  </si>
  <si>
    <t>CASE</t>
  </si>
  <si>
    <t>ADDITIONAL  COSTS</t>
  </si>
  <si>
    <t>7.5 LB</t>
  </si>
  <si>
    <t>TOTAL COST</t>
  </si>
  <si>
    <t>LBS</t>
  </si>
  <si>
    <t>not inc</t>
  </si>
  <si>
    <t>may be boneless or bone-in</t>
  </si>
  <si>
    <t>anything that returns value to you</t>
  </si>
  <si>
    <t>Enter the pounds per item</t>
  </si>
  <si>
    <t>from your experience</t>
  </si>
  <si>
    <t>from a special request to your processor</t>
  </si>
  <si>
    <t>Enter the hot and/or cold carcass weight</t>
  </si>
  <si>
    <t>whichever weight is being used to charge you</t>
  </si>
  <si>
    <t>CUTTING TEST WORKSHEET</t>
  </si>
  <si>
    <r>
      <t xml:space="preserve">List the items </t>
    </r>
    <r>
      <rPr>
        <u val="single"/>
        <sz val="12"/>
        <rFont val="Arial"/>
        <family val="2"/>
      </rPr>
      <t>you</t>
    </r>
    <r>
      <rPr>
        <sz val="12"/>
        <rFont val="Arial"/>
        <family val="2"/>
      </rPr>
      <t xml:space="preserve"> have cut from your animal in column D</t>
    </r>
  </si>
  <si>
    <t>FILL IN / CHANGE YELLOW CELLS</t>
  </si>
  <si>
    <t>live weight is not used in this calculation - but may be useful to you, if available</t>
  </si>
  <si>
    <t>CALCULATION FOR QUARTER OR HALF SALES</t>
  </si>
  <si>
    <t>Replace yellow cells with your known costs</t>
  </si>
  <si>
    <t>this model assumes production cost at farm gate is known on per head basis</t>
  </si>
  <si>
    <t>Determine reasonable shrink factors</t>
  </si>
  <si>
    <t>to account for various kinds of losses that occur over a year's time</t>
  </si>
  <si>
    <t>condemned, spoiled, damaged package, etc.</t>
  </si>
  <si>
    <t>MARGIN $ FROM THIS ANIMAL</t>
  </si>
  <si>
    <t>storage costs</t>
  </si>
  <si>
    <t xml:space="preserve">requires a separate analysis </t>
  </si>
  <si>
    <t xml:space="preserve">total costs over a year divided by number of animals might be appropriate way to estimate </t>
  </si>
  <si>
    <t>manipulate your margin goal to get to the $/animal goal</t>
  </si>
  <si>
    <t>Set your margin to arrive at the appropriate price/lb</t>
  </si>
  <si>
    <r>
      <t>account for ALL</t>
    </r>
    <r>
      <rPr>
        <u val="singleAccounting"/>
        <sz val="12"/>
        <rFont val="Arial"/>
        <family val="2"/>
      </rPr>
      <t xml:space="preserve"> </t>
    </r>
    <r>
      <rPr>
        <sz val="12"/>
        <rFont val="Arial"/>
        <family val="2"/>
      </rPr>
      <t>the expenses involved in marketing the animal</t>
    </r>
  </si>
  <si>
    <t>saleable lb comes from your cutting test</t>
  </si>
  <si>
    <t>Change this model in other ways to reflect your own business</t>
  </si>
  <si>
    <t>CALCULATION FOR PER PIECE SALES</t>
  </si>
  <si>
    <t>assumes trim is ground</t>
  </si>
  <si>
    <t>PRICE W/ MARGIN</t>
  </si>
  <si>
    <t>For sales in which every lb is assumed to have the same value, cost and price</t>
  </si>
  <si>
    <t>For sales of pieces of the carcass where the different parts are assumed to have different values</t>
  </si>
  <si>
    <t>same as for quarter or half analysis</t>
  </si>
  <si>
    <t>Calculations on top half are for carcass cost</t>
  </si>
  <si>
    <t>variation shown for per animal charge (rather than based on carcass wt)</t>
  </si>
  <si>
    <t>fill in yellow cells with your costs</t>
  </si>
  <si>
    <t>Based on your knowledge of your customer base</t>
  </si>
  <si>
    <t>http://www.ams.usda.gov/AMSv1.0/LivestockandSeed</t>
  </si>
  <si>
    <t>In general, use lower value on harder to move items</t>
  </si>
  <si>
    <t>TOTAL MARGIN $/HD</t>
  </si>
  <si>
    <t>Determine Margin cell H19</t>
  </si>
  <si>
    <t>List Products you plan to sell in column C</t>
  </si>
  <si>
    <t>From cutting test, fill in LBS/HD column D</t>
  </si>
  <si>
    <r>
      <t xml:space="preserve">Insert Values/LB per Column E item so that cell </t>
    </r>
    <r>
      <rPr>
        <u val="single"/>
        <sz val="12"/>
        <rFont val="Arial"/>
        <family val="2"/>
      </rPr>
      <t>F18 matches cell F28</t>
    </r>
  </si>
  <si>
    <t>May be helpful to eview commodity prices per item</t>
  </si>
  <si>
    <t>CHARGE FOR CHOP CUTTING/LB</t>
  </si>
  <si>
    <t>Recipe %</t>
  </si>
  <si>
    <t>ADDED VALUE - SAUSAGE</t>
  </si>
  <si>
    <t>ADDED VALUE FOR SUB-PRIMAL</t>
  </si>
  <si>
    <t>For use if you sell a subprimal in various ways</t>
  </si>
  <si>
    <t>List items to be made, Column C</t>
  </si>
  <si>
    <t>LB/HD</t>
  </si>
  <si>
    <t>Value trim as you do trim from other parts of the animal</t>
  </si>
  <si>
    <t>COST /ITEM</t>
  </si>
  <si>
    <t>Expand as necessary for different ingredients with different costs</t>
  </si>
  <si>
    <t>If processor supplies spices, they may be included instead in processing costs</t>
  </si>
  <si>
    <t>Includes grinding loss</t>
  </si>
  <si>
    <t>Obtain estimate from processor, if you don't know it</t>
  </si>
  <si>
    <t>Additional costs</t>
  </si>
  <si>
    <t>Processing per lb  - be sure to understand if it's on lb input or lb output</t>
  </si>
  <si>
    <t>label and case costs - convert to per lb basis</t>
  </si>
  <si>
    <t>see previous sheets</t>
  </si>
  <si>
    <t>GRIND AND COOK LOSS</t>
  </si>
  <si>
    <t>could be a short list, for example combining several parts for use as trim for ground beef</t>
  </si>
  <si>
    <t>PK butt bi sq cut</t>
  </si>
  <si>
    <t>BEFORE YOU START, SEE INSTRUCTIONS BELOW THE TABLE.</t>
  </si>
  <si>
    <t>BEFORE YOU START, SEE INSTRUCTIONS BELOW EACH TABLE.</t>
  </si>
  <si>
    <t>From per piece analysis, begin with lb and value for whole loin (cells D4, E4)</t>
  </si>
  <si>
    <t>Add processing costs to cut up the loin, label costs, etc (cells E6, E7)</t>
  </si>
  <si>
    <t>From a cutting test, list lb/item, Column D</t>
  </si>
  <si>
    <r>
      <t xml:space="preserve">Insert Values/lb per item in Column E so that </t>
    </r>
    <r>
      <rPr>
        <u val="single"/>
        <sz val="12"/>
        <rFont val="Arial"/>
        <family val="2"/>
      </rPr>
      <t>cell F17 matches (or exceeds) cell F8</t>
    </r>
  </si>
  <si>
    <t>Set values based on your knowledge of your customer base</t>
  </si>
  <si>
    <t>Be sure to set the value of bone and waste at zero</t>
  </si>
  <si>
    <t>Apply margin - not shown, see per piece sale example (previous worksheet)</t>
  </si>
  <si>
    <t>Begin with trim value Cell E32 - from per piece analysis</t>
  </si>
  <si>
    <t>Insert recipe as % formula, Cells D32, D33, D34</t>
  </si>
  <si>
    <t>Insert grind and cook loss Cell D36</t>
  </si>
  <si>
    <t>There may be no loss, or possibly a net gain for addition of water not cooked off</t>
  </si>
  <si>
    <t>Apply margin in cell D43. Cell F43 represents your price.</t>
  </si>
  <si>
    <t>your processor may charge on per head basis only</t>
  </si>
  <si>
    <t>Damage/spoiled shrink</t>
  </si>
  <si>
    <t>Compare the lb of trim used to the finished packaged lb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</si>
</sst>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%"/>
    <numFmt numFmtId="166" formatCode="[$-409]dddd\,\ mmmm\ dd\,\ yyyy"/>
    <numFmt numFmtId="167" formatCode="0.0000"/>
    <numFmt numFmtId="168" formatCode="0.000"/>
    <numFmt numFmtId="169" formatCode="0.0"/>
    <numFmt numFmtId="170" formatCode="_(&quot;$&quot;* #,##0.000_);_(&quot;$&quot;* \(#,##0.000\);_(&quot;$&quot;* &quot;-&quot;??_);_(@_)"/>
    <numFmt numFmtId="171" formatCode="_(* #,##0.000_);_(* \(#,##0.000\);_(* &quot;-&quot;???_);_(@_)"/>
    <numFmt numFmtId="172" formatCode="_(* #,##0.000_);_(* \(#,##0.000\);_(* &quot;-&quot;??_);_(@_)"/>
    <numFmt numFmtId="173" formatCode="&quot;$&quot;#,##0.00"/>
    <numFmt numFmtId="174" formatCode="_(* #,##0.0000_);_(* \(#,##0.0000\);_(* &quot;-&quot;??_);_(@_)"/>
    <numFmt numFmtId="175" formatCode="&quot;$&quot;#,##0.000"/>
    <numFmt numFmtId="176" formatCode="_(* #,##0.0_);_(* \(#,##0.0\);_(* &quot;-&quot;??_);_(@_)"/>
    <numFmt numFmtId="177" formatCode="_(* #,##0_);_(* \(#,##0\);_(* &quot;-&quot;??_);_(@_)"/>
    <numFmt numFmtId="178" formatCode="0.000%"/>
    <numFmt numFmtId="179" formatCode="0.00_);[Red]\(0.00\)"/>
    <numFmt numFmtId="180" formatCode="_(&quot;$&quot;* #,##0.0000_);_(&quot;$&quot;* \(#,##0.0000\);_(&quot;$&quot;* &quot;-&quot;??_);_(@_)"/>
    <numFmt numFmtId="181" formatCode="0.0000%"/>
    <numFmt numFmtId="182" formatCode="_(&quot;$&quot;* #,##0_);_(&quot;$&quot;* \(#,##0\);_(&quot;$&quot;* &quot;-&quot;??_);_(@_)"/>
    <numFmt numFmtId="183" formatCode="&quot;$&quot;#,##0.000_);[Red]\(&quot;$&quot;#,##0.000\)"/>
    <numFmt numFmtId="184" formatCode="m/d/yy;@"/>
    <numFmt numFmtId="185" formatCode="0.00000"/>
    <numFmt numFmtId="186" formatCode="0.000000"/>
    <numFmt numFmtId="187" formatCode="0.00000000000"/>
    <numFmt numFmtId="188" formatCode="0.0000000000"/>
    <numFmt numFmtId="189" formatCode="0.000000000"/>
    <numFmt numFmtId="190" formatCode="0.0000000"/>
    <numFmt numFmtId="191" formatCode="_(&quot;$&quot;* #,##0.0_);_(&quot;$&quot;* \(#,##0.0\);_(&quot;$&quot;* &quot;-&quot;??_);_(@_)"/>
    <numFmt numFmtId="192" formatCode="_(* #,##0.0_);_(* \(#,##0.0\);_(* &quot;-&quot;?_);_(@_)"/>
    <numFmt numFmtId="193" formatCode="0.000000000000000%"/>
    <numFmt numFmtId="194" formatCode="0.00000000000000%"/>
    <numFmt numFmtId="195" formatCode="0.0000000000000%"/>
    <numFmt numFmtId="196" formatCode="0.000000000000%"/>
    <numFmt numFmtId="197" formatCode="0.00000000000%"/>
    <numFmt numFmtId="198" formatCode="0.0000000000%"/>
    <numFmt numFmtId="199" formatCode="0.000000000%"/>
    <numFmt numFmtId="200" formatCode="0.00000000%"/>
    <numFmt numFmtId="201" formatCode="0.0000000%"/>
    <numFmt numFmtId="202" formatCode="0.000000%"/>
    <numFmt numFmtId="203" formatCode="0.00000%"/>
    <numFmt numFmtId="204" formatCode="_(* #,##0.0000_);_(* \(#,##0.0000\);_(* &quot;-&quot;????_);_(@_)"/>
    <numFmt numFmtId="205" formatCode="_(&quot;$&quot;* #,##0.000_);_(&quot;$&quot;* \(#,##0.000\);_(&quot;$&quot;* &quot;-&quot;???_);_(@_)"/>
    <numFmt numFmtId="206" formatCode="&quot;$&quot;#,##0"/>
    <numFmt numFmtId="207" formatCode="[$-409]mmm\-yy;@"/>
    <numFmt numFmtId="208" formatCode="0.00_);\(0.00\)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b/>
      <sz val="10"/>
      <color indexed="54"/>
      <name val="Arial"/>
      <family val="2"/>
    </font>
    <font>
      <sz val="12"/>
      <color indexed="5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69" fontId="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/>
    </xf>
    <xf numFmtId="2" fontId="4" fillId="0" borderId="0" xfId="44" applyNumberFormat="1" applyFont="1" applyBorder="1" applyAlignment="1">
      <alignment/>
    </xf>
    <xf numFmtId="169" fontId="4" fillId="0" borderId="0" xfId="44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177" fontId="6" fillId="0" borderId="0" xfId="42" applyNumberFormat="1" applyFont="1" applyBorder="1" applyAlignment="1">
      <alignment/>
    </xf>
    <xf numFmtId="169" fontId="4" fillId="0" borderId="0" xfId="0" applyNumberFormat="1" applyFont="1" applyFill="1" applyBorder="1" applyAlignment="1">
      <alignment/>
    </xf>
    <xf numFmtId="44" fontId="4" fillId="0" borderId="0" xfId="0" applyNumberFormat="1" applyFont="1" applyFill="1" applyBorder="1" applyAlignment="1">
      <alignment/>
    </xf>
    <xf numFmtId="44" fontId="4" fillId="0" borderId="0" xfId="0" applyNumberFormat="1" applyFont="1" applyBorder="1" applyAlignment="1">
      <alignment/>
    </xf>
    <xf numFmtId="44" fontId="8" fillId="0" borderId="0" xfId="0" applyNumberFormat="1" applyFont="1" applyFill="1" applyBorder="1" applyAlignment="1">
      <alignment/>
    </xf>
    <xf numFmtId="44" fontId="9" fillId="0" borderId="0" xfId="44" applyNumberFormat="1" applyFont="1" applyFill="1" applyBorder="1" applyAlignment="1">
      <alignment/>
    </xf>
    <xf numFmtId="0" fontId="6" fillId="0" borderId="0" xfId="0" applyFont="1" applyBorder="1" applyAlignment="1">
      <alignment/>
    </xf>
    <xf numFmtId="44" fontId="4" fillId="0" borderId="0" xfId="44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182" fontId="10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169" fontId="6" fillId="0" borderId="0" xfId="59" applyNumberFormat="1" applyFont="1" applyAlignment="1">
      <alignment/>
    </xf>
    <xf numFmtId="44" fontId="4" fillId="0" borderId="0" xfId="0" applyNumberFormat="1" applyFont="1" applyFill="1" applyAlignment="1">
      <alignment/>
    </xf>
    <xf numFmtId="169" fontId="6" fillId="0" borderId="0" xfId="0" applyNumberFormat="1" applyFont="1" applyAlignment="1">
      <alignment/>
    </xf>
    <xf numFmtId="44" fontId="6" fillId="0" borderId="0" xfId="0" applyNumberFormat="1" applyFont="1" applyBorder="1" applyAlignment="1">
      <alignment/>
    </xf>
    <xf numFmtId="169" fontId="4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2" fontId="6" fillId="0" borderId="0" xfId="0" applyNumberFormat="1" applyFont="1" applyFill="1" applyAlignment="1">
      <alignment/>
    </xf>
    <xf numFmtId="170" fontId="6" fillId="0" borderId="0" xfId="44" applyNumberFormat="1" applyFont="1" applyAlignment="1">
      <alignment/>
    </xf>
    <xf numFmtId="44" fontId="6" fillId="0" borderId="0" xfId="0" applyNumberFormat="1" applyFont="1" applyBorder="1" applyAlignment="1">
      <alignment/>
    </xf>
    <xf numFmtId="169" fontId="6" fillId="0" borderId="0" xfId="0" applyNumberFormat="1" applyFont="1" applyAlignment="1">
      <alignment horizontal="center"/>
    </xf>
    <xf numFmtId="14" fontId="6" fillId="0" borderId="0" xfId="0" applyNumberFormat="1" applyFont="1" applyBorder="1" applyAlignment="1">
      <alignment/>
    </xf>
    <xf numFmtId="169" fontId="4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6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/>
    </xf>
    <xf numFmtId="169" fontId="4" fillId="0" borderId="0" xfId="42" applyNumberFormat="1" applyFont="1" applyAlignment="1">
      <alignment/>
    </xf>
    <xf numFmtId="44" fontId="4" fillId="0" borderId="0" xfId="0" applyNumberFormat="1" applyFont="1" applyFill="1" applyBorder="1" applyAlignment="1">
      <alignment horizontal="center"/>
    </xf>
    <xf numFmtId="44" fontId="4" fillId="0" borderId="0" xfId="0" applyNumberFormat="1" applyFont="1" applyAlignment="1">
      <alignment/>
    </xf>
    <xf numFmtId="169" fontId="4" fillId="0" borderId="0" xfId="42" applyNumberFormat="1" applyFont="1" applyBorder="1" applyAlignment="1">
      <alignment/>
    </xf>
    <xf numFmtId="44" fontId="4" fillId="0" borderId="0" xfId="44" applyNumberFormat="1" applyFont="1" applyFill="1" applyBorder="1" applyAlignment="1">
      <alignment horizontal="center"/>
    </xf>
    <xf numFmtId="44" fontId="4" fillId="0" borderId="0" xfId="44" applyNumberFormat="1" applyFont="1" applyBorder="1" applyAlignment="1">
      <alignment horizontal="right"/>
    </xf>
    <xf numFmtId="44" fontId="6" fillId="0" borderId="0" xfId="59" applyNumberFormat="1" applyFont="1" applyFill="1" applyAlignment="1">
      <alignment/>
    </xf>
    <xf numFmtId="44" fontId="6" fillId="0" borderId="0" xfId="59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44" fontId="11" fillId="0" borderId="0" xfId="44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69" fontId="3" fillId="0" borderId="10" xfId="0" applyNumberFormat="1" applyFont="1" applyBorder="1" applyAlignment="1">
      <alignment/>
    </xf>
    <xf numFmtId="169" fontId="3" fillId="0" borderId="11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2" fillId="0" borderId="14" xfId="0" applyFont="1" applyBorder="1" applyAlignment="1">
      <alignment horizontal="left"/>
    </xf>
    <xf numFmtId="0" fontId="13" fillId="0" borderId="10" xfId="0" applyFont="1" applyBorder="1" applyAlignment="1">
      <alignment/>
    </xf>
    <xf numFmtId="44" fontId="12" fillId="0" borderId="10" xfId="44" applyFont="1" applyBorder="1" applyAlignment="1">
      <alignment/>
    </xf>
    <xf numFmtId="44" fontId="13" fillId="0" borderId="10" xfId="44" applyFont="1" applyBorder="1" applyAlignment="1">
      <alignment/>
    </xf>
    <xf numFmtId="44" fontId="12" fillId="0" borderId="10" xfId="44" applyFont="1" applyFill="1" applyBorder="1" applyAlignment="1">
      <alignment horizontal="center"/>
    </xf>
    <xf numFmtId="0" fontId="12" fillId="0" borderId="10" xfId="0" applyFont="1" applyBorder="1" applyAlignment="1">
      <alignment/>
    </xf>
    <xf numFmtId="44" fontId="12" fillId="0" borderId="10" xfId="44" applyFont="1" applyFill="1" applyBorder="1" applyAlignment="1">
      <alignment horizontal="right"/>
    </xf>
    <xf numFmtId="0" fontId="13" fillId="0" borderId="10" xfId="0" applyFont="1" applyBorder="1" applyAlignment="1">
      <alignment/>
    </xf>
    <xf numFmtId="169" fontId="13" fillId="0" borderId="10" xfId="0" applyNumberFormat="1" applyFont="1" applyFill="1" applyBorder="1" applyAlignment="1">
      <alignment horizontal="right"/>
    </xf>
    <xf numFmtId="1" fontId="12" fillId="0" borderId="10" xfId="0" applyNumberFormat="1" applyFont="1" applyFill="1" applyBorder="1" applyAlignment="1">
      <alignment horizontal="right"/>
    </xf>
    <xf numFmtId="9" fontId="12" fillId="0" borderId="10" xfId="59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44" fontId="12" fillId="0" borderId="10" xfId="44" applyFont="1" applyFill="1" applyBorder="1" applyAlignment="1">
      <alignment/>
    </xf>
    <xf numFmtId="182" fontId="13" fillId="0" borderId="10" xfId="0" applyNumberFormat="1" applyFont="1" applyFill="1" applyBorder="1" applyAlignment="1">
      <alignment/>
    </xf>
    <xf numFmtId="169" fontId="13" fillId="0" borderId="10" xfId="0" applyNumberFormat="1" applyFont="1" applyFill="1" applyBorder="1" applyAlignment="1">
      <alignment/>
    </xf>
    <xf numFmtId="0" fontId="13" fillId="0" borderId="15" xfId="0" applyFont="1" applyBorder="1" applyAlignment="1">
      <alignment/>
    </xf>
    <xf numFmtId="0" fontId="12" fillId="0" borderId="14" xfId="0" applyFont="1" applyBorder="1" applyAlignment="1">
      <alignment horizontal="right"/>
    </xf>
    <xf numFmtId="44" fontId="13" fillId="0" borderId="10" xfId="44" applyNumberFormat="1" applyFont="1" applyFill="1" applyBorder="1" applyAlignment="1">
      <alignment/>
    </xf>
    <xf numFmtId="182" fontId="12" fillId="0" borderId="10" xfId="44" applyNumberFormat="1" applyFont="1" applyBorder="1" applyAlignment="1">
      <alignment/>
    </xf>
    <xf numFmtId="44" fontId="12" fillId="0" borderId="10" xfId="44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169" fontId="13" fillId="0" borderId="10" xfId="0" applyNumberFormat="1" applyFont="1" applyBorder="1" applyAlignment="1">
      <alignment/>
    </xf>
    <xf numFmtId="44" fontId="12" fillId="0" borderId="10" xfId="44" applyNumberFormat="1" applyFont="1" applyFill="1" applyBorder="1" applyAlignment="1">
      <alignment horizontal="right"/>
    </xf>
    <xf numFmtId="44" fontId="13" fillId="0" borderId="10" xfId="44" applyFont="1" applyBorder="1" applyAlignment="1">
      <alignment/>
    </xf>
    <xf numFmtId="0" fontId="12" fillId="0" borderId="10" xfId="0" applyFont="1" applyFill="1" applyBorder="1" applyAlignment="1">
      <alignment horizontal="left"/>
    </xf>
    <xf numFmtId="44" fontId="12" fillId="0" borderId="10" xfId="0" applyNumberFormat="1" applyFont="1" applyFill="1" applyBorder="1" applyAlignment="1">
      <alignment/>
    </xf>
    <xf numFmtId="182" fontId="12" fillId="0" borderId="10" xfId="0" applyNumberFormat="1" applyFont="1" applyFill="1" applyBorder="1" applyAlignment="1">
      <alignment/>
    </xf>
    <xf numFmtId="9" fontId="13" fillId="0" borderId="10" xfId="59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44" fontId="12" fillId="0" borderId="0" xfId="44" applyFont="1" applyFill="1" applyBorder="1" applyAlignment="1">
      <alignment/>
    </xf>
    <xf numFmtId="169" fontId="13" fillId="0" borderId="0" xfId="0" applyNumberFormat="1" applyFont="1" applyFill="1" applyBorder="1" applyAlignment="1">
      <alignment/>
    </xf>
    <xf numFmtId="182" fontId="12" fillId="0" borderId="0" xfId="0" applyNumberFormat="1" applyFont="1" applyFill="1" applyBorder="1" applyAlignment="1">
      <alignment horizontal="right"/>
    </xf>
    <xf numFmtId="9" fontId="13" fillId="0" borderId="0" xfId="59" applyFont="1" applyFill="1" applyBorder="1" applyAlignment="1">
      <alignment/>
    </xf>
    <xf numFmtId="44" fontId="12" fillId="0" borderId="0" xfId="0" applyNumberFormat="1" applyFont="1" applyFill="1" applyBorder="1" applyAlignment="1">
      <alignment horizontal="right"/>
    </xf>
    <xf numFmtId="170" fontId="12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right"/>
    </xf>
    <xf numFmtId="44" fontId="13" fillId="0" borderId="10" xfId="0" applyNumberFormat="1" applyFont="1" applyFill="1" applyBorder="1" applyAlignment="1">
      <alignment horizontal="right"/>
    </xf>
    <xf numFmtId="169" fontId="12" fillId="0" borderId="10" xfId="0" applyNumberFormat="1" applyFont="1" applyBorder="1" applyAlignment="1">
      <alignment horizontal="center" wrapText="1"/>
    </xf>
    <xf numFmtId="44" fontId="13" fillId="0" borderId="10" xfId="0" applyNumberFormat="1" applyFont="1" applyFill="1" applyBorder="1" applyAlignment="1">
      <alignment/>
    </xf>
    <xf numFmtId="44" fontId="13" fillId="0" borderId="10" xfId="44" applyFont="1" applyBorder="1" applyAlignment="1">
      <alignment horizontal="right"/>
    </xf>
    <xf numFmtId="44" fontId="5" fillId="0" borderId="0" xfId="0" applyNumberFormat="1" applyFont="1" applyBorder="1" applyAlignment="1">
      <alignment/>
    </xf>
    <xf numFmtId="169" fontId="3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/>
    </xf>
    <xf numFmtId="44" fontId="3" fillId="0" borderId="16" xfId="44" applyFont="1" applyBorder="1" applyAlignment="1">
      <alignment horizontal="right"/>
    </xf>
    <xf numFmtId="44" fontId="5" fillId="0" borderId="14" xfId="0" applyNumberFormat="1" applyFont="1" applyBorder="1" applyAlignment="1">
      <alignment/>
    </xf>
    <xf numFmtId="169" fontId="3" fillId="0" borderId="15" xfId="0" applyNumberFormat="1" applyFont="1" applyBorder="1" applyAlignment="1">
      <alignment/>
    </xf>
    <xf numFmtId="44" fontId="5" fillId="0" borderId="14" xfId="0" applyNumberFormat="1" applyFont="1" applyBorder="1" applyAlignment="1">
      <alignment horizontal="right"/>
    </xf>
    <xf numFmtId="44" fontId="3" fillId="0" borderId="15" xfId="44" applyFont="1" applyBorder="1" applyAlignment="1">
      <alignment/>
    </xf>
    <xf numFmtId="44" fontId="3" fillId="0" borderId="15" xfId="44" applyFont="1" applyFill="1" applyBorder="1" applyAlignment="1">
      <alignment/>
    </xf>
    <xf numFmtId="0" fontId="3" fillId="0" borderId="17" xfId="0" applyFont="1" applyBorder="1" applyAlignment="1">
      <alignment/>
    </xf>
    <xf numFmtId="0" fontId="7" fillId="0" borderId="12" xfId="0" applyFont="1" applyBorder="1" applyAlignment="1">
      <alignment/>
    </xf>
    <xf numFmtId="14" fontId="0" fillId="0" borderId="13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10" xfId="59" applyNumberFormat="1" applyFont="1" applyBorder="1" applyAlignment="1">
      <alignment/>
    </xf>
    <xf numFmtId="0" fontId="0" fillId="0" borderId="15" xfId="0" applyFont="1" applyBorder="1" applyAlignment="1">
      <alignment/>
    </xf>
    <xf numFmtId="9" fontId="7" fillId="0" borderId="10" xfId="59" applyFont="1" applyFill="1" applyBorder="1" applyAlignment="1">
      <alignment horizontal="center"/>
    </xf>
    <xf numFmtId="0" fontId="0" fillId="0" borderId="14" xfId="0" applyFont="1" applyBorder="1" applyAlignment="1">
      <alignment/>
    </xf>
    <xf numFmtId="165" fontId="0" fillId="0" borderId="15" xfId="59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165" fontId="7" fillId="0" borderId="10" xfId="59" applyNumberFormat="1" applyFont="1" applyBorder="1" applyAlignment="1">
      <alignment/>
    </xf>
    <xf numFmtId="0" fontId="7" fillId="0" borderId="15" xfId="0" applyFont="1" applyBorder="1" applyAlignment="1">
      <alignment/>
    </xf>
    <xf numFmtId="0" fontId="5" fillId="0" borderId="0" xfId="0" applyFont="1" applyAlignment="1">
      <alignment/>
    </xf>
    <xf numFmtId="177" fontId="12" fillId="33" borderId="13" xfId="42" applyNumberFormat="1" applyFont="1" applyFill="1" applyBorder="1" applyAlignment="1">
      <alignment/>
    </xf>
    <xf numFmtId="182" fontId="12" fillId="33" borderId="10" xfId="44" applyNumberFormat="1" applyFont="1" applyFill="1" applyBorder="1" applyAlignment="1">
      <alignment horizontal="center"/>
    </xf>
    <xf numFmtId="44" fontId="12" fillId="33" borderId="10" xfId="44" applyFont="1" applyFill="1" applyBorder="1" applyAlignment="1">
      <alignment horizontal="center"/>
    </xf>
    <xf numFmtId="0" fontId="12" fillId="34" borderId="14" xfId="0" applyFont="1" applyFill="1" applyBorder="1" applyAlignment="1">
      <alignment horizontal="left"/>
    </xf>
    <xf numFmtId="0" fontId="13" fillId="34" borderId="10" xfId="0" applyFont="1" applyFill="1" applyBorder="1" applyAlignment="1">
      <alignment/>
    </xf>
    <xf numFmtId="182" fontId="12" fillId="34" borderId="10" xfId="44" applyNumberFormat="1" applyFont="1" applyFill="1" applyBorder="1" applyAlignment="1">
      <alignment/>
    </xf>
    <xf numFmtId="9" fontId="13" fillId="34" borderId="10" xfId="59" applyFont="1" applyFill="1" applyBorder="1" applyAlignment="1">
      <alignment horizontal="right"/>
    </xf>
    <xf numFmtId="44" fontId="12" fillId="34" borderId="10" xfId="44" applyNumberFormat="1" applyFont="1" applyFill="1" applyBorder="1" applyAlignment="1">
      <alignment horizontal="right"/>
    </xf>
    <xf numFmtId="182" fontId="12" fillId="34" borderId="10" xfId="44" applyNumberFormat="1" applyFont="1" applyFill="1" applyBorder="1" applyAlignment="1">
      <alignment/>
    </xf>
    <xf numFmtId="182" fontId="12" fillId="33" borderId="10" xfId="44" applyNumberFormat="1" applyFont="1" applyFill="1" applyBorder="1" applyAlignment="1">
      <alignment/>
    </xf>
    <xf numFmtId="44" fontId="12" fillId="33" borderId="10" xfId="44" applyNumberFormat="1" applyFont="1" applyFill="1" applyBorder="1" applyAlignment="1">
      <alignment/>
    </xf>
    <xf numFmtId="44" fontId="12" fillId="33" borderId="10" xfId="44" applyFont="1" applyFill="1" applyBorder="1" applyAlignment="1">
      <alignment/>
    </xf>
    <xf numFmtId="9" fontId="12" fillId="33" borderId="10" xfId="59" applyFont="1" applyFill="1" applyBorder="1" applyAlignment="1">
      <alignment horizontal="right"/>
    </xf>
    <xf numFmtId="0" fontId="13" fillId="34" borderId="10" xfId="0" applyFont="1" applyFill="1" applyBorder="1" applyAlignment="1">
      <alignment/>
    </xf>
    <xf numFmtId="44" fontId="12" fillId="34" borderId="10" xfId="0" applyNumberFormat="1" applyFont="1" applyFill="1" applyBorder="1" applyAlignment="1">
      <alignment/>
    </xf>
    <xf numFmtId="182" fontId="12" fillId="34" borderId="10" xfId="0" applyNumberFormat="1" applyFont="1" applyFill="1" applyBorder="1" applyAlignment="1">
      <alignment/>
    </xf>
    <xf numFmtId="1" fontId="13" fillId="33" borderId="10" xfId="0" applyNumberFormat="1" applyFont="1" applyFill="1" applyBorder="1" applyAlignment="1">
      <alignment horizontal="right"/>
    </xf>
    <xf numFmtId="9" fontId="13" fillId="0" borderId="10" xfId="59" applyFont="1" applyFill="1" applyBorder="1" applyAlignment="1">
      <alignment horizontal="right"/>
    </xf>
    <xf numFmtId="9" fontId="12" fillId="33" borderId="10" xfId="59" applyFont="1" applyFill="1" applyBorder="1" applyAlignment="1">
      <alignment/>
    </xf>
    <xf numFmtId="0" fontId="12" fillId="34" borderId="10" xfId="0" applyFont="1" applyFill="1" applyBorder="1" applyAlignment="1">
      <alignment/>
    </xf>
    <xf numFmtId="44" fontId="12" fillId="34" borderId="10" xfId="44" applyFont="1" applyFill="1" applyBorder="1" applyAlignment="1">
      <alignment/>
    </xf>
    <xf numFmtId="0" fontId="12" fillId="34" borderId="10" xfId="0" applyFont="1" applyFill="1" applyBorder="1" applyAlignment="1">
      <alignment horizontal="left"/>
    </xf>
    <xf numFmtId="0" fontId="15" fillId="0" borderId="0" xfId="0" applyFont="1" applyAlignment="1">
      <alignment/>
    </xf>
    <xf numFmtId="169" fontId="5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44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4" fontId="3" fillId="0" borderId="0" xfId="0" applyNumberFormat="1" applyFont="1" applyBorder="1" applyAlignment="1">
      <alignment/>
    </xf>
    <xf numFmtId="169" fontId="3" fillId="0" borderId="0" xfId="59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4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69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44" fontId="3" fillId="0" borderId="0" xfId="0" applyNumberFormat="1" applyFont="1" applyFill="1" applyAlignment="1">
      <alignment/>
    </xf>
    <xf numFmtId="44" fontId="3" fillId="0" borderId="0" xfId="0" applyNumberFormat="1" applyFont="1" applyAlignment="1">
      <alignment/>
    </xf>
    <xf numFmtId="9" fontId="13" fillId="33" borderId="10" xfId="44" applyNumberFormat="1" applyFont="1" applyFill="1" applyBorder="1" applyAlignment="1">
      <alignment/>
    </xf>
    <xf numFmtId="0" fontId="3" fillId="0" borderId="0" xfId="0" applyFont="1" applyFill="1" applyAlignment="1">
      <alignment/>
    </xf>
    <xf numFmtId="177" fontId="12" fillId="33" borderId="10" xfId="42" applyNumberFormat="1" applyFont="1" applyFill="1" applyBorder="1" applyAlignment="1">
      <alignment/>
    </xf>
    <xf numFmtId="0" fontId="12" fillId="0" borderId="10" xfId="0" applyFont="1" applyBorder="1" applyAlignment="1">
      <alignment horizontal="left"/>
    </xf>
    <xf numFmtId="44" fontId="13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182" fontId="12" fillId="0" borderId="10" xfId="0" applyNumberFormat="1" applyFont="1" applyBorder="1" applyAlignment="1">
      <alignment horizontal="right"/>
    </xf>
    <xf numFmtId="44" fontId="12" fillId="0" borderId="10" xfId="0" applyNumberFormat="1" applyFont="1" applyBorder="1" applyAlignment="1">
      <alignment horizontal="right"/>
    </xf>
    <xf numFmtId="170" fontId="12" fillId="0" borderId="10" xfId="0" applyNumberFormat="1" applyFont="1" applyBorder="1" applyAlignment="1">
      <alignment/>
    </xf>
    <xf numFmtId="44" fontId="12" fillId="34" borderId="10" xfId="0" applyNumberFormat="1" applyFont="1" applyFill="1" applyBorder="1" applyAlignment="1">
      <alignment horizontal="left"/>
    </xf>
    <xf numFmtId="169" fontId="13" fillId="34" borderId="10" xfId="0" applyNumberFormat="1" applyFont="1" applyFill="1" applyBorder="1" applyAlignment="1">
      <alignment/>
    </xf>
    <xf numFmtId="169" fontId="5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44" fontId="12" fillId="0" borderId="1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82" fontId="12" fillId="0" borderId="0" xfId="44" applyNumberFormat="1" applyFont="1" applyFill="1" applyBorder="1" applyAlignment="1">
      <alignment horizontal="center"/>
    </xf>
    <xf numFmtId="44" fontId="12" fillId="0" borderId="0" xfId="44" applyFont="1" applyFill="1" applyBorder="1" applyAlignment="1">
      <alignment/>
    </xf>
    <xf numFmtId="0" fontId="12" fillId="0" borderId="0" xfId="0" applyFont="1" applyFill="1" applyBorder="1" applyAlignment="1">
      <alignment/>
    </xf>
    <xf numFmtId="44" fontId="13" fillId="0" borderId="0" xfId="44" applyFont="1" applyFill="1" applyBorder="1" applyAlignment="1">
      <alignment/>
    </xf>
    <xf numFmtId="44" fontId="12" fillId="0" borderId="0" xfId="44" applyFont="1" applyFill="1" applyBorder="1" applyAlignment="1">
      <alignment horizontal="center"/>
    </xf>
    <xf numFmtId="9" fontId="12" fillId="33" borderId="10" xfId="44" applyNumberFormat="1" applyFont="1" applyFill="1" applyBorder="1" applyAlignment="1">
      <alignment/>
    </xf>
    <xf numFmtId="44" fontId="12" fillId="33" borderId="10" xfId="44" applyFont="1" applyFill="1" applyBorder="1" applyAlignment="1">
      <alignment horizontal="right"/>
    </xf>
    <xf numFmtId="44" fontId="12" fillId="0" borderId="0" xfId="44" applyFont="1" applyFill="1" applyBorder="1" applyAlignment="1">
      <alignment horizontal="right"/>
    </xf>
    <xf numFmtId="0" fontId="13" fillId="0" borderId="19" xfId="0" applyFont="1" applyBorder="1" applyAlignment="1">
      <alignment/>
    </xf>
    <xf numFmtId="182" fontId="13" fillId="34" borderId="10" xfId="44" applyNumberFormat="1" applyFont="1" applyFill="1" applyBorder="1" applyAlignment="1">
      <alignment/>
    </xf>
    <xf numFmtId="182" fontId="12" fillId="0" borderId="0" xfId="44" applyNumberFormat="1" applyFont="1" applyFill="1" applyBorder="1" applyAlignment="1">
      <alignment/>
    </xf>
    <xf numFmtId="0" fontId="13" fillId="0" borderId="0" xfId="0" applyFont="1" applyAlignment="1">
      <alignment horizontal="center" wrapText="1"/>
    </xf>
    <xf numFmtId="9" fontId="12" fillId="0" borderId="10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169" fontId="13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9" fontId="12" fillId="0" borderId="0" xfId="59" applyFont="1" applyFill="1" applyBorder="1" applyAlignment="1">
      <alignment horizontal="right"/>
    </xf>
    <xf numFmtId="44" fontId="12" fillId="0" borderId="0" xfId="0" applyNumberFormat="1" applyFont="1" applyFill="1" applyBorder="1" applyAlignment="1">
      <alignment horizontal="left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right"/>
    </xf>
    <xf numFmtId="182" fontId="13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/>
    </xf>
    <xf numFmtId="44" fontId="12" fillId="0" borderId="0" xfId="44" applyNumberFormat="1" applyFont="1" applyFill="1" applyBorder="1" applyAlignment="1">
      <alignment/>
    </xf>
    <xf numFmtId="182" fontId="12" fillId="0" borderId="0" xfId="44" applyNumberFormat="1" applyFont="1" applyFill="1" applyBorder="1" applyAlignment="1">
      <alignment/>
    </xf>
    <xf numFmtId="44" fontId="13" fillId="0" borderId="0" xfId="44" applyFont="1" applyFill="1" applyBorder="1" applyAlignment="1">
      <alignment/>
    </xf>
    <xf numFmtId="9" fontId="13" fillId="0" borderId="0" xfId="59" applyFont="1" applyFill="1" applyBorder="1" applyAlignment="1">
      <alignment horizontal="right"/>
    </xf>
    <xf numFmtId="44" fontId="12" fillId="0" borderId="0" xfId="44" applyNumberFormat="1" applyFont="1" applyFill="1" applyBorder="1" applyAlignment="1">
      <alignment horizontal="right"/>
    </xf>
    <xf numFmtId="9" fontId="12" fillId="0" borderId="0" xfId="59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44" fontId="13" fillId="33" borderId="10" xfId="44" applyFont="1" applyFill="1" applyBorder="1" applyAlignment="1">
      <alignment horizontal="right"/>
    </xf>
    <xf numFmtId="169" fontId="12" fillId="33" borderId="10" xfId="0" applyNumberFormat="1" applyFont="1" applyFill="1" applyBorder="1" applyAlignment="1">
      <alignment horizontal="right"/>
    </xf>
    <xf numFmtId="2" fontId="12" fillId="34" borderId="10" xfId="0" applyNumberFormat="1" applyFont="1" applyFill="1" applyBorder="1" applyAlignment="1">
      <alignment wrapText="1"/>
    </xf>
    <xf numFmtId="4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left" wrapText="1"/>
    </xf>
    <xf numFmtId="0" fontId="12" fillId="0" borderId="17" xfId="0" applyFont="1" applyBorder="1" applyAlignment="1">
      <alignment/>
    </xf>
    <xf numFmtId="1" fontId="12" fillId="0" borderId="11" xfId="0" applyNumberFormat="1" applyFont="1" applyFill="1" applyBorder="1" applyAlignment="1">
      <alignment horizontal="right"/>
    </xf>
    <xf numFmtId="169" fontId="13" fillId="0" borderId="11" xfId="0" applyNumberFormat="1" applyFont="1" applyFill="1" applyBorder="1" applyAlignment="1">
      <alignment horizontal="right"/>
    </xf>
    <xf numFmtId="182" fontId="12" fillId="34" borderId="11" xfId="44" applyNumberFormat="1" applyFont="1" applyFill="1" applyBorder="1" applyAlignment="1">
      <alignment/>
    </xf>
    <xf numFmtId="0" fontId="12" fillId="0" borderId="11" xfId="0" applyFont="1" applyFill="1" applyBorder="1" applyAlignment="1">
      <alignment horizontal="left"/>
    </xf>
    <xf numFmtId="0" fontId="13" fillId="0" borderId="18" xfId="0" applyFont="1" applyBorder="1" applyAlignment="1">
      <alignment/>
    </xf>
    <xf numFmtId="0" fontId="12" fillId="33" borderId="14" xfId="0" applyFont="1" applyFill="1" applyBorder="1" applyAlignment="1">
      <alignment horizontal="right"/>
    </xf>
    <xf numFmtId="44" fontId="4" fillId="0" borderId="0" xfId="0" applyNumberFormat="1" applyFont="1" applyFill="1" applyAlignment="1">
      <alignment/>
    </xf>
    <xf numFmtId="44" fontId="4" fillId="0" borderId="0" xfId="0" applyNumberFormat="1" applyFont="1" applyAlignment="1">
      <alignment/>
    </xf>
    <xf numFmtId="0" fontId="3" fillId="0" borderId="0" xfId="0" applyFont="1" applyAlignment="1">
      <alignment/>
    </xf>
    <xf numFmtId="44" fontId="5" fillId="0" borderId="0" xfId="59" applyNumberFormat="1" applyFont="1" applyFill="1" applyAlignment="1">
      <alignment/>
    </xf>
    <xf numFmtId="14" fontId="5" fillId="0" borderId="0" xfId="0" applyNumberFormat="1" applyFont="1" applyBorder="1" applyAlignment="1">
      <alignment/>
    </xf>
    <xf numFmtId="44" fontId="5" fillId="0" borderId="0" xfId="0" applyNumberFormat="1" applyFont="1" applyBorder="1" applyAlignment="1">
      <alignment horizontal="left"/>
    </xf>
    <xf numFmtId="14" fontId="3" fillId="0" borderId="0" xfId="0" applyNumberFormat="1" applyFont="1" applyBorder="1" applyAlignment="1">
      <alignment/>
    </xf>
    <xf numFmtId="169" fontId="3" fillId="0" borderId="0" xfId="42" applyNumberFormat="1" applyFont="1" applyAlignment="1">
      <alignment/>
    </xf>
    <xf numFmtId="9" fontId="13" fillId="33" borderId="10" xfId="0" applyNumberFormat="1" applyFont="1" applyFill="1" applyBorder="1" applyAlignment="1">
      <alignment horizontal="center"/>
    </xf>
    <xf numFmtId="169" fontId="12" fillId="0" borderId="16" xfId="0" applyNumberFormat="1" applyFont="1" applyBorder="1" applyAlignment="1">
      <alignment/>
    </xf>
    <xf numFmtId="169" fontId="13" fillId="0" borderId="15" xfId="0" applyNumberFormat="1" applyFont="1" applyBorder="1" applyAlignment="1">
      <alignment/>
    </xf>
    <xf numFmtId="2" fontId="13" fillId="0" borderId="15" xfId="44" applyNumberFormat="1" applyFont="1" applyBorder="1" applyAlignment="1">
      <alignment/>
    </xf>
    <xf numFmtId="169" fontId="13" fillId="0" borderId="15" xfId="44" applyNumberFormat="1" applyFont="1" applyBorder="1" applyAlignment="1">
      <alignment/>
    </xf>
    <xf numFmtId="0" fontId="13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/>
    </xf>
    <xf numFmtId="44" fontId="13" fillId="0" borderId="11" xfId="44" applyFont="1" applyBorder="1" applyAlignment="1">
      <alignment/>
    </xf>
    <xf numFmtId="44" fontId="3" fillId="33" borderId="13" xfId="44" applyFont="1" applyFill="1" applyBorder="1" applyAlignment="1">
      <alignment horizontal="right"/>
    </xf>
    <xf numFmtId="44" fontId="3" fillId="33" borderId="10" xfId="44" applyFont="1" applyFill="1" applyBorder="1" applyAlignment="1">
      <alignment/>
    </xf>
    <xf numFmtId="44" fontId="3" fillId="34" borderId="15" xfId="44" applyFont="1" applyFill="1" applyBorder="1" applyAlignment="1">
      <alignment/>
    </xf>
    <xf numFmtId="44" fontId="3" fillId="34" borderId="18" xfId="44" applyFont="1" applyFill="1" applyBorder="1" applyAlignment="1">
      <alignment/>
    </xf>
    <xf numFmtId="169" fontId="5" fillId="33" borderId="13" xfId="0" applyNumberFormat="1" applyFont="1" applyFill="1" applyBorder="1" applyAlignment="1">
      <alignment horizontal="right"/>
    </xf>
    <xf numFmtId="44" fontId="5" fillId="33" borderId="14" xfId="0" applyNumberFormat="1" applyFont="1" applyFill="1" applyBorder="1" applyAlignment="1">
      <alignment horizontal="right"/>
    </xf>
    <xf numFmtId="169" fontId="3" fillId="33" borderId="10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right"/>
    </xf>
    <xf numFmtId="169" fontId="5" fillId="0" borderId="10" xfId="0" applyNumberFormat="1" applyFont="1" applyBorder="1" applyAlignment="1">
      <alignment/>
    </xf>
    <xf numFmtId="44" fontId="5" fillId="0" borderId="15" xfId="44" applyFont="1" applyFill="1" applyBorder="1" applyAlignment="1">
      <alignment/>
    </xf>
    <xf numFmtId="0" fontId="5" fillId="0" borderId="0" xfId="0" applyFont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0" fontId="15" fillId="0" borderId="12" xfId="0" applyFont="1" applyFill="1" applyBorder="1" applyAlignment="1">
      <alignment horizontal="left"/>
    </xf>
    <xf numFmtId="0" fontId="15" fillId="0" borderId="0" xfId="0" applyFont="1" applyBorder="1" applyAlignment="1">
      <alignment/>
    </xf>
    <xf numFmtId="169" fontId="15" fillId="0" borderId="13" xfId="0" applyNumberFormat="1" applyFont="1" applyFill="1" applyBorder="1" applyAlignment="1">
      <alignment horizontal="center"/>
    </xf>
    <xf numFmtId="44" fontId="15" fillId="0" borderId="13" xfId="44" applyFont="1" applyFill="1" applyBorder="1" applyAlignment="1">
      <alignment horizontal="center"/>
    </xf>
    <xf numFmtId="44" fontId="15" fillId="0" borderId="16" xfId="44" applyFont="1" applyBorder="1" applyAlignment="1">
      <alignment horizontal="right"/>
    </xf>
    <xf numFmtId="0" fontId="15" fillId="0" borderId="14" xfId="0" applyFont="1" applyFill="1" applyBorder="1" applyAlignment="1">
      <alignment horizontal="right"/>
    </xf>
    <xf numFmtId="9" fontId="15" fillId="33" borderId="10" xfId="59" applyFont="1" applyFill="1" applyBorder="1" applyAlignment="1">
      <alignment horizontal="center"/>
    </xf>
    <xf numFmtId="44" fontId="15" fillId="33" borderId="10" xfId="44" applyFont="1" applyFill="1" applyBorder="1" applyAlignment="1">
      <alignment horizontal="right"/>
    </xf>
    <xf numFmtId="44" fontId="15" fillId="0" borderId="15" xfId="44" applyFont="1" applyBorder="1" applyAlignment="1">
      <alignment horizontal="right"/>
    </xf>
    <xf numFmtId="0" fontId="15" fillId="0" borderId="14" xfId="0" applyFont="1" applyFill="1" applyBorder="1" applyAlignment="1">
      <alignment horizontal="left"/>
    </xf>
    <xf numFmtId="169" fontId="15" fillId="0" borderId="10" xfId="0" applyNumberFormat="1" applyFont="1" applyFill="1" applyBorder="1" applyAlignment="1">
      <alignment horizontal="center"/>
    </xf>
    <xf numFmtId="44" fontId="15" fillId="0" borderId="10" xfId="44" applyFont="1" applyFill="1" applyBorder="1" applyAlignment="1">
      <alignment horizontal="right"/>
    </xf>
    <xf numFmtId="44" fontId="15" fillId="34" borderId="15" xfId="44" applyFont="1" applyFill="1" applyBorder="1" applyAlignment="1">
      <alignment horizontal="right"/>
    </xf>
    <xf numFmtId="44" fontId="15" fillId="0" borderId="14" xfId="0" applyNumberFormat="1" applyFont="1" applyBorder="1" applyAlignment="1">
      <alignment/>
    </xf>
    <xf numFmtId="169" fontId="15" fillId="0" borderId="10" xfId="0" applyNumberFormat="1" applyFont="1" applyBorder="1" applyAlignment="1">
      <alignment horizontal="center"/>
    </xf>
    <xf numFmtId="169" fontId="15" fillId="0" borderId="10" xfId="0" applyNumberFormat="1" applyFont="1" applyBorder="1" applyAlignment="1">
      <alignment/>
    </xf>
    <xf numFmtId="169" fontId="15" fillId="0" borderId="15" xfId="0" applyNumberFormat="1" applyFont="1" applyFill="1" applyBorder="1" applyAlignment="1">
      <alignment/>
    </xf>
    <xf numFmtId="44" fontId="15" fillId="0" borderId="14" xfId="0" applyNumberFormat="1" applyFont="1" applyBorder="1" applyAlignment="1">
      <alignment horizontal="right"/>
    </xf>
    <xf numFmtId="0" fontId="15" fillId="0" borderId="10" xfId="0" applyFont="1" applyBorder="1" applyAlignment="1">
      <alignment horizontal="center"/>
    </xf>
    <xf numFmtId="44" fontId="15" fillId="0" borderId="10" xfId="44" applyFont="1" applyBorder="1" applyAlignment="1">
      <alignment/>
    </xf>
    <xf numFmtId="44" fontId="15" fillId="33" borderId="15" xfId="44" applyFont="1" applyFill="1" applyBorder="1" applyAlignment="1">
      <alignment/>
    </xf>
    <xf numFmtId="44" fontId="15" fillId="33" borderId="10" xfId="44" applyFont="1" applyFill="1" applyBorder="1" applyAlignment="1">
      <alignment/>
    </xf>
    <xf numFmtId="44" fontId="15" fillId="0" borderId="15" xfId="44" applyFont="1" applyBorder="1" applyAlignment="1">
      <alignment/>
    </xf>
    <xf numFmtId="0" fontId="15" fillId="0" borderId="14" xfId="0" applyFont="1" applyBorder="1" applyAlignment="1">
      <alignment horizontal="right"/>
    </xf>
    <xf numFmtId="44" fontId="15" fillId="34" borderId="15" xfId="44" applyFont="1" applyFill="1" applyBorder="1" applyAlignment="1">
      <alignment/>
    </xf>
    <xf numFmtId="0" fontId="15" fillId="0" borderId="17" xfId="0" applyFont="1" applyBorder="1" applyAlignment="1">
      <alignment/>
    </xf>
    <xf numFmtId="9" fontId="15" fillId="33" borderId="11" xfId="59" applyFont="1" applyFill="1" applyBorder="1" applyAlignment="1">
      <alignment/>
    </xf>
    <xf numFmtId="169" fontId="15" fillId="0" borderId="11" xfId="0" applyNumberFormat="1" applyFont="1" applyBorder="1" applyAlignment="1">
      <alignment/>
    </xf>
    <xf numFmtId="44" fontId="15" fillId="34" borderId="18" xfId="44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5" fillId="35" borderId="0" xfId="0" applyFont="1" applyFill="1" applyAlignment="1">
      <alignment/>
    </xf>
    <xf numFmtId="0" fontId="6" fillId="35" borderId="0" xfId="0" applyFont="1" applyFill="1" applyAlignment="1">
      <alignment/>
    </xf>
    <xf numFmtId="169" fontId="6" fillId="35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169" fontId="6" fillId="0" borderId="0" xfId="0" applyNumberFormat="1" applyFont="1" applyFill="1" applyAlignment="1">
      <alignment/>
    </xf>
    <xf numFmtId="44" fontId="3" fillId="0" borderId="0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26">
      <selection activeCell="C33" sqref="C33"/>
    </sheetView>
  </sheetViews>
  <sheetFormatPr defaultColWidth="9.140625" defaultRowHeight="12.75"/>
  <cols>
    <col min="1" max="1" width="8.8515625" style="1" customWidth="1"/>
    <col min="2" max="2" width="19.140625" style="1" customWidth="1"/>
    <col min="3" max="3" width="10.28125" style="1" customWidth="1"/>
    <col min="4" max="4" width="28.421875" style="1" customWidth="1"/>
    <col min="5" max="5" width="13.7109375" style="1" customWidth="1"/>
    <col min="6" max="6" width="11.7109375" style="1" customWidth="1"/>
    <col min="7" max="7" width="14.00390625" style="1" customWidth="1"/>
    <col min="8" max="8" width="9.140625" style="1" customWidth="1"/>
    <col min="9" max="9" width="17.8515625" style="1" customWidth="1"/>
    <col min="10" max="10" width="9.28125" style="1" bestFit="1" customWidth="1"/>
    <col min="11" max="12" width="9.57421875" style="1" bestFit="1" customWidth="1"/>
    <col min="13" max="13" width="9.28125" style="1" bestFit="1" customWidth="1"/>
    <col min="14" max="16384" width="9.140625" style="1" customWidth="1"/>
  </cols>
  <sheetData>
    <row r="1" spans="1:7" ht="24.75" customHeight="1">
      <c r="A1" s="299" t="s">
        <v>168</v>
      </c>
      <c r="B1" s="300"/>
      <c r="C1" s="300"/>
      <c r="D1" s="300"/>
      <c r="E1" s="301"/>
      <c r="F1" s="301"/>
      <c r="G1" s="300"/>
    </row>
    <row r="2" spans="1:7" ht="24.75" customHeight="1">
      <c r="A2" s="302"/>
      <c r="B2" s="303"/>
      <c r="C2" s="303"/>
      <c r="D2" s="303"/>
      <c r="E2" s="304"/>
      <c r="F2" s="304"/>
      <c r="G2" s="303"/>
    </row>
    <row r="3" ht="16.5" thickBot="1">
      <c r="A3" s="141" t="s">
        <v>111</v>
      </c>
    </row>
    <row r="4" spans="2:7" ht="15" customHeight="1">
      <c r="B4" s="119" t="s">
        <v>21</v>
      </c>
      <c r="C4" s="120"/>
      <c r="D4" s="121" t="s">
        <v>39</v>
      </c>
      <c r="E4" s="121" t="s">
        <v>102</v>
      </c>
      <c r="F4" s="121" t="s">
        <v>34</v>
      </c>
      <c r="G4" s="122"/>
    </row>
    <row r="5" spans="2:13" ht="15" customHeight="1">
      <c r="B5" s="123" t="s">
        <v>23</v>
      </c>
      <c r="C5" s="135" t="s">
        <v>33</v>
      </c>
      <c r="D5" s="124" t="s">
        <v>0</v>
      </c>
      <c r="E5" s="136"/>
      <c r="F5" s="125">
        <f aca="true" t="shared" si="0" ref="F5:F27">E5/$C$8</f>
        <v>0</v>
      </c>
      <c r="G5" s="126"/>
      <c r="I5" s="3"/>
      <c r="K5" s="4"/>
      <c r="L5" s="4"/>
      <c r="M5" s="2"/>
    </row>
    <row r="6" spans="2:13" ht="15" customHeight="1">
      <c r="B6" s="123" t="s">
        <v>24</v>
      </c>
      <c r="C6" s="135">
        <v>2</v>
      </c>
      <c r="D6" s="124" t="s">
        <v>1</v>
      </c>
      <c r="E6" s="136"/>
      <c r="F6" s="125">
        <f t="shared" si="0"/>
        <v>0</v>
      </c>
      <c r="G6" s="126"/>
      <c r="I6" s="3"/>
      <c r="K6" s="4"/>
      <c r="L6" s="4"/>
      <c r="M6" s="2"/>
    </row>
    <row r="7" spans="2:13" ht="15" customHeight="1">
      <c r="B7" s="123" t="s">
        <v>38</v>
      </c>
      <c r="C7" s="135"/>
      <c r="D7" s="124" t="s">
        <v>2</v>
      </c>
      <c r="E7" s="136"/>
      <c r="F7" s="125">
        <f t="shared" si="0"/>
        <v>0</v>
      </c>
      <c r="G7" s="126"/>
      <c r="I7" s="3"/>
      <c r="K7" s="4"/>
      <c r="L7" s="4"/>
      <c r="M7" s="2"/>
    </row>
    <row r="8" spans="2:13" ht="15" customHeight="1">
      <c r="B8" s="123" t="s">
        <v>25</v>
      </c>
      <c r="C8" s="135">
        <v>739.5</v>
      </c>
      <c r="D8" s="124" t="s">
        <v>3</v>
      </c>
      <c r="E8" s="136"/>
      <c r="F8" s="125">
        <f t="shared" si="0"/>
        <v>0</v>
      </c>
      <c r="G8" s="126"/>
      <c r="L8" s="4"/>
      <c r="M8" s="2"/>
    </row>
    <row r="9" spans="2:13" ht="15" customHeight="1">
      <c r="B9" s="123" t="s">
        <v>26</v>
      </c>
      <c r="C9" s="135">
        <v>718</v>
      </c>
      <c r="D9" s="124" t="s">
        <v>4</v>
      </c>
      <c r="E9" s="136"/>
      <c r="F9" s="125">
        <f t="shared" si="0"/>
        <v>0</v>
      </c>
      <c r="G9" s="126"/>
      <c r="L9" s="4"/>
      <c r="M9" s="2"/>
    </row>
    <row r="10" spans="2:13" ht="15" customHeight="1">
      <c r="B10" s="123" t="s">
        <v>37</v>
      </c>
      <c r="C10" s="127">
        <f>C9/C8</f>
        <v>0.9709263015551048</v>
      </c>
      <c r="D10" s="124" t="s">
        <v>5</v>
      </c>
      <c r="E10" s="136"/>
      <c r="F10" s="125">
        <f t="shared" si="0"/>
        <v>0</v>
      </c>
      <c r="G10" s="126"/>
      <c r="J10" s="3"/>
      <c r="L10" s="4"/>
      <c r="M10" s="2"/>
    </row>
    <row r="11" spans="2:13" ht="15" customHeight="1">
      <c r="B11" s="128"/>
      <c r="C11" s="124"/>
      <c r="D11" s="124" t="s">
        <v>8</v>
      </c>
      <c r="E11" s="136"/>
      <c r="F11" s="125">
        <f t="shared" si="0"/>
        <v>0</v>
      </c>
      <c r="G11" s="126"/>
      <c r="J11" s="3"/>
      <c r="L11" s="4"/>
      <c r="M11" s="2"/>
    </row>
    <row r="12" spans="2:13" ht="15" customHeight="1">
      <c r="B12" s="128"/>
      <c r="C12" s="124"/>
      <c r="D12" s="124" t="s">
        <v>6</v>
      </c>
      <c r="E12" s="136"/>
      <c r="F12" s="125">
        <f t="shared" si="0"/>
        <v>0</v>
      </c>
      <c r="G12" s="129"/>
      <c r="J12" s="3"/>
      <c r="L12" s="4"/>
      <c r="M12" s="2"/>
    </row>
    <row r="13" spans="2:13" ht="15" customHeight="1">
      <c r="B13" s="128"/>
      <c r="C13" s="124"/>
      <c r="D13" s="124" t="s">
        <v>7</v>
      </c>
      <c r="E13" s="136"/>
      <c r="F13" s="125">
        <f t="shared" si="0"/>
        <v>0</v>
      </c>
      <c r="G13" s="129"/>
      <c r="J13" s="3"/>
      <c r="K13" s="5"/>
      <c r="L13" s="4"/>
      <c r="M13" s="2"/>
    </row>
    <row r="14" spans="2:13" ht="15" customHeight="1">
      <c r="B14" s="128"/>
      <c r="C14" s="124"/>
      <c r="D14" s="124" t="s">
        <v>9</v>
      </c>
      <c r="E14" s="136"/>
      <c r="F14" s="125">
        <f t="shared" si="0"/>
        <v>0</v>
      </c>
      <c r="G14" s="126"/>
      <c r="J14" s="3"/>
      <c r="L14" s="4"/>
      <c r="M14" s="2"/>
    </row>
    <row r="15" spans="2:13" ht="15" customHeight="1">
      <c r="B15" s="128"/>
      <c r="C15" s="124"/>
      <c r="D15" s="124" t="s">
        <v>10</v>
      </c>
      <c r="E15" s="136"/>
      <c r="F15" s="125">
        <f t="shared" si="0"/>
        <v>0</v>
      </c>
      <c r="G15" s="126"/>
      <c r="J15" s="3"/>
      <c r="K15" s="4"/>
      <c r="L15" s="4"/>
      <c r="M15" s="2"/>
    </row>
    <row r="16" spans="2:7" ht="15" customHeight="1">
      <c r="B16" s="128"/>
      <c r="C16" s="124"/>
      <c r="D16" s="124" t="s">
        <v>11</v>
      </c>
      <c r="E16" s="136"/>
      <c r="F16" s="125">
        <f t="shared" si="0"/>
        <v>0</v>
      </c>
      <c r="G16" s="126"/>
    </row>
    <row r="17" spans="2:7" ht="15" customHeight="1">
      <c r="B17" s="128"/>
      <c r="C17" s="124"/>
      <c r="D17" s="124" t="s">
        <v>12</v>
      </c>
      <c r="E17" s="136"/>
      <c r="F17" s="125">
        <f t="shared" si="0"/>
        <v>0</v>
      </c>
      <c r="G17" s="126"/>
    </row>
    <row r="18" spans="2:7" ht="15" customHeight="1">
      <c r="B18" s="128"/>
      <c r="C18" s="124"/>
      <c r="D18" s="124" t="s">
        <v>13</v>
      </c>
      <c r="E18" s="136"/>
      <c r="F18" s="125">
        <f t="shared" si="0"/>
        <v>0</v>
      </c>
      <c r="G18" s="126"/>
    </row>
    <row r="19" spans="2:7" ht="15" customHeight="1">
      <c r="B19" s="128"/>
      <c r="C19" s="124"/>
      <c r="D19" s="124" t="s">
        <v>14</v>
      </c>
      <c r="E19" s="136"/>
      <c r="F19" s="125">
        <f t="shared" si="0"/>
        <v>0</v>
      </c>
      <c r="G19" s="126"/>
    </row>
    <row r="20" spans="2:7" ht="15" customHeight="1">
      <c r="B20" s="128"/>
      <c r="C20" s="124"/>
      <c r="D20" s="124" t="s">
        <v>15</v>
      </c>
      <c r="E20" s="136"/>
      <c r="F20" s="125">
        <f t="shared" si="0"/>
        <v>0</v>
      </c>
      <c r="G20" s="126"/>
    </row>
    <row r="21" spans="2:7" ht="15" customHeight="1">
      <c r="B21" s="128"/>
      <c r="C21" s="124"/>
      <c r="D21" s="130" t="s">
        <v>16</v>
      </c>
      <c r="E21" s="136"/>
      <c r="F21" s="125">
        <f t="shared" si="0"/>
        <v>0</v>
      </c>
      <c r="G21" s="126"/>
    </row>
    <row r="22" spans="2:7" ht="15" customHeight="1">
      <c r="B22" s="128"/>
      <c r="C22" s="124"/>
      <c r="D22" s="130" t="s">
        <v>17</v>
      </c>
      <c r="E22" s="136"/>
      <c r="F22" s="125">
        <f t="shared" si="0"/>
        <v>0</v>
      </c>
      <c r="G22" s="126"/>
    </row>
    <row r="23" spans="2:7" ht="15" customHeight="1">
      <c r="B23" s="128"/>
      <c r="C23" s="124"/>
      <c r="D23" s="130" t="s">
        <v>18</v>
      </c>
      <c r="E23" s="136"/>
      <c r="F23" s="125">
        <f t="shared" si="0"/>
        <v>0</v>
      </c>
      <c r="G23" s="126"/>
    </row>
    <row r="24" spans="2:7" ht="15" customHeight="1">
      <c r="B24" s="128"/>
      <c r="C24" s="124"/>
      <c r="D24" s="130" t="s">
        <v>19</v>
      </c>
      <c r="E24" s="136"/>
      <c r="F24" s="125">
        <f t="shared" si="0"/>
        <v>0</v>
      </c>
      <c r="G24" s="126"/>
    </row>
    <row r="25" spans="2:7" ht="15" customHeight="1">
      <c r="B25" s="128"/>
      <c r="C25" s="124"/>
      <c r="D25" s="130" t="s">
        <v>22</v>
      </c>
      <c r="E25" s="136"/>
      <c r="F25" s="125">
        <f t="shared" si="0"/>
        <v>0</v>
      </c>
      <c r="G25" s="126"/>
    </row>
    <row r="26" spans="2:7" ht="15" customHeight="1">
      <c r="B26" s="128"/>
      <c r="C26" s="124"/>
      <c r="D26" s="130" t="s">
        <v>20</v>
      </c>
      <c r="E26" s="136"/>
      <c r="F26" s="125">
        <f t="shared" si="0"/>
        <v>0</v>
      </c>
      <c r="G26" s="126"/>
    </row>
    <row r="27" spans="2:7" ht="15" customHeight="1">
      <c r="B27" s="128"/>
      <c r="C27" s="124"/>
      <c r="D27" s="134" t="s">
        <v>35</v>
      </c>
      <c r="E27" s="138"/>
      <c r="F27" s="139">
        <f t="shared" si="0"/>
        <v>0</v>
      </c>
      <c r="G27" s="140" t="s">
        <v>36</v>
      </c>
    </row>
    <row r="28" spans="2:7" ht="15" customHeight="1">
      <c r="B28" s="128"/>
      <c r="C28" s="124"/>
      <c r="D28" s="124" t="s">
        <v>27</v>
      </c>
      <c r="E28" s="136"/>
      <c r="F28" s="124"/>
      <c r="G28" s="126"/>
    </row>
    <row r="29" spans="2:7" ht="15" customHeight="1">
      <c r="B29" s="128"/>
      <c r="C29" s="124"/>
      <c r="D29" s="124" t="s">
        <v>30</v>
      </c>
      <c r="E29" s="136"/>
      <c r="F29" s="124"/>
      <c r="G29" s="126"/>
    </row>
    <row r="30" spans="2:7" ht="15" customHeight="1">
      <c r="B30" s="128"/>
      <c r="C30" s="124"/>
      <c r="D30" s="124" t="s">
        <v>28</v>
      </c>
      <c r="E30" s="136"/>
      <c r="F30" s="124"/>
      <c r="G30" s="126"/>
    </row>
    <row r="31" spans="2:7" ht="15" customHeight="1">
      <c r="B31" s="128"/>
      <c r="C31" s="124"/>
      <c r="D31" s="124" t="s">
        <v>29</v>
      </c>
      <c r="E31" s="136"/>
      <c r="F31" s="124" t="s">
        <v>103</v>
      </c>
      <c r="G31" s="126"/>
    </row>
    <row r="32" spans="2:7" ht="15" customHeight="1">
      <c r="B32" s="128"/>
      <c r="C32" s="124"/>
      <c r="D32" s="124" t="s">
        <v>31</v>
      </c>
      <c r="E32" s="136"/>
      <c r="F32" s="124" t="s">
        <v>103</v>
      </c>
      <c r="G32" s="126"/>
    </row>
    <row r="33" spans="2:7" ht="15" customHeight="1" thickBot="1">
      <c r="B33" s="131"/>
      <c r="C33" s="132"/>
      <c r="D33" s="132" t="s">
        <v>32</v>
      </c>
      <c r="E33" s="137"/>
      <c r="F33" s="132" t="s">
        <v>103</v>
      </c>
      <c r="G33" s="133"/>
    </row>
    <row r="34" ht="15.75">
      <c r="B34" s="141" t="s">
        <v>113</v>
      </c>
    </row>
    <row r="35" spans="1:2" ht="15">
      <c r="A35" s="1">
        <v>1</v>
      </c>
      <c r="B35" s="1" t="s">
        <v>112</v>
      </c>
    </row>
    <row r="36" ht="15">
      <c r="C36" s="1" t="s">
        <v>104</v>
      </c>
    </row>
    <row r="37" ht="15">
      <c r="C37" s="1" t="s">
        <v>166</v>
      </c>
    </row>
    <row r="38" ht="15">
      <c r="C38" s="1" t="s">
        <v>105</v>
      </c>
    </row>
    <row r="39" spans="1:2" ht="15">
      <c r="A39" s="1">
        <v>2</v>
      </c>
      <c r="B39" s="1" t="s">
        <v>106</v>
      </c>
    </row>
    <row r="40" ht="15">
      <c r="C40" s="1" t="s">
        <v>107</v>
      </c>
    </row>
    <row r="41" ht="15">
      <c r="C41" s="1" t="s">
        <v>108</v>
      </c>
    </row>
    <row r="42" spans="1:2" ht="15">
      <c r="A42" s="1">
        <v>3</v>
      </c>
      <c r="B42" s="1" t="s">
        <v>109</v>
      </c>
    </row>
    <row r="43" ht="15">
      <c r="C43" s="1" t="s">
        <v>110</v>
      </c>
    </row>
    <row r="44" ht="15">
      <c r="C44" s="1" t="s">
        <v>114</v>
      </c>
    </row>
  </sheetData>
  <sheetProtection/>
  <printOptions/>
  <pageMargins left="0.75" right="0.75" top="0.13" bottom="1" header="0.13" footer="0.5"/>
  <pageSetup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1">
      <selection activeCell="F4" sqref="F4"/>
    </sheetView>
  </sheetViews>
  <sheetFormatPr defaultColWidth="9.140625" defaultRowHeight="12" customHeight="1"/>
  <cols>
    <col min="1" max="1" width="8.8515625" style="15" customWidth="1"/>
    <col min="2" max="2" width="5.7109375" style="15" customWidth="1"/>
    <col min="3" max="3" width="34.28125" style="15" customWidth="1"/>
    <col min="4" max="4" width="3.7109375" style="14" hidden="1" customWidth="1"/>
    <col min="5" max="5" width="12.7109375" style="14" customWidth="1"/>
    <col min="6" max="6" width="13.00390625" style="14" customWidth="1"/>
    <col min="7" max="7" width="12.8515625" style="29" customWidth="1"/>
    <col min="8" max="8" width="29.28125" style="29" customWidth="1"/>
    <col min="9" max="9" width="5.7109375" style="29" customWidth="1"/>
    <col min="10" max="10" width="7.8515625" style="15" customWidth="1"/>
    <col min="11" max="11" width="8.8515625" style="15" customWidth="1"/>
    <col min="12" max="16384" width="9.140625" style="15" customWidth="1"/>
  </cols>
  <sheetData>
    <row r="1" spans="1:7" ht="24" customHeight="1">
      <c r="A1" s="299" t="s">
        <v>168</v>
      </c>
      <c r="B1" s="300"/>
      <c r="C1" s="300"/>
      <c r="D1" s="300"/>
      <c r="E1" s="301"/>
      <c r="F1" s="301"/>
      <c r="G1" s="300"/>
    </row>
    <row r="2" spans="1:7" ht="15" customHeight="1">
      <c r="A2" s="302"/>
      <c r="B2" s="303"/>
      <c r="C2" s="303"/>
      <c r="D2" s="303"/>
      <c r="E2" s="304"/>
      <c r="F2" s="304"/>
      <c r="G2" s="303"/>
    </row>
    <row r="3" ht="18" customHeight="1">
      <c r="A3" s="164" t="s">
        <v>115</v>
      </c>
    </row>
    <row r="5" spans="3:11" s="7" customFormat="1" ht="15">
      <c r="C5" s="71" t="s">
        <v>40</v>
      </c>
      <c r="D5" s="67"/>
      <c r="E5" s="67"/>
      <c r="F5" s="180">
        <v>725</v>
      </c>
      <c r="G5" s="67"/>
      <c r="H5" s="67"/>
      <c r="I5" s="56"/>
      <c r="K5" s="8"/>
    </row>
    <row r="6" spans="3:11" s="7" customFormat="1" ht="15">
      <c r="C6" s="181" t="s">
        <v>41</v>
      </c>
      <c r="D6" s="67"/>
      <c r="E6" s="67"/>
      <c r="F6" s="143">
        <v>1600</v>
      </c>
      <c r="G6" s="68">
        <f>F6/F5</f>
        <v>2.206896551724138</v>
      </c>
      <c r="H6" s="71" t="s">
        <v>58</v>
      </c>
      <c r="I6" s="54"/>
      <c r="J6" s="6"/>
      <c r="K6" s="10"/>
    </row>
    <row r="7" spans="3:11" s="7" customFormat="1" ht="15">
      <c r="C7" s="181" t="s">
        <v>42</v>
      </c>
      <c r="D7" s="67"/>
      <c r="E7" s="69"/>
      <c r="F7" s="144">
        <v>25</v>
      </c>
      <c r="G7" s="71"/>
      <c r="H7" s="71"/>
      <c r="I7" s="54"/>
      <c r="J7" s="6"/>
      <c r="K7" s="11"/>
    </row>
    <row r="8" spans="3:11" s="7" customFormat="1" ht="15">
      <c r="C8" s="181" t="s">
        <v>52</v>
      </c>
      <c r="D8" s="67"/>
      <c r="E8" s="178">
        <v>0.01</v>
      </c>
      <c r="F8" s="70">
        <f>SUM(F6:F7)*E8</f>
        <v>16.25</v>
      </c>
      <c r="G8" s="71"/>
      <c r="H8" s="71"/>
      <c r="I8" s="54"/>
      <c r="J8" s="6"/>
      <c r="K8" s="12"/>
    </row>
    <row r="9" spans="3:11" s="7" customFormat="1" ht="15">
      <c r="C9" s="181" t="s">
        <v>43</v>
      </c>
      <c r="D9" s="67"/>
      <c r="E9" s="69"/>
      <c r="F9" s="72">
        <v>1</v>
      </c>
      <c r="G9" s="71"/>
      <c r="H9" s="71"/>
      <c r="I9" s="54"/>
      <c r="J9" s="6"/>
      <c r="K9" s="12"/>
    </row>
    <row r="10" spans="3:11" s="9" customFormat="1" ht="15">
      <c r="C10" s="163" t="s">
        <v>60</v>
      </c>
      <c r="D10" s="146"/>
      <c r="E10" s="146"/>
      <c r="F10" s="147">
        <f>SUM(F6:F9)</f>
        <v>1642.25</v>
      </c>
      <c r="G10" s="68">
        <f>F10/F5</f>
        <v>2.2651724137931035</v>
      </c>
      <c r="H10" s="71" t="s">
        <v>61</v>
      </c>
      <c r="I10" s="59"/>
      <c r="J10" s="24"/>
      <c r="K10" s="10"/>
    </row>
    <row r="11" spans="3:11" s="16" customFormat="1" ht="14.25">
      <c r="C11" s="73" t="s">
        <v>50</v>
      </c>
      <c r="D11" s="73"/>
      <c r="E11" s="74"/>
      <c r="F11" s="158">
        <v>424</v>
      </c>
      <c r="G11" s="159">
        <f>F11/F5</f>
        <v>0.5848275862068966</v>
      </c>
      <c r="H11" s="182" t="s">
        <v>36</v>
      </c>
      <c r="I11" s="57"/>
      <c r="J11" s="18"/>
      <c r="K11" s="17"/>
    </row>
    <row r="12" spans="3:12" ht="15">
      <c r="C12" s="183" t="s">
        <v>53</v>
      </c>
      <c r="D12" s="78"/>
      <c r="E12" s="79"/>
      <c r="F12" s="80"/>
      <c r="G12" s="81"/>
      <c r="H12" s="73"/>
      <c r="I12" s="58"/>
      <c r="L12" s="22"/>
    </row>
    <row r="13" spans="3:12" ht="15">
      <c r="C13" s="104" t="s">
        <v>44</v>
      </c>
      <c r="D13" s="84"/>
      <c r="E13" s="151">
        <v>57</v>
      </c>
      <c r="F13" s="85">
        <f>E13</f>
        <v>57</v>
      </c>
      <c r="G13" s="81"/>
      <c r="H13" s="73"/>
      <c r="I13" s="58"/>
      <c r="L13" s="23"/>
    </row>
    <row r="14" spans="3:12" ht="15">
      <c r="C14" s="104" t="s">
        <v>45</v>
      </c>
      <c r="D14" s="84"/>
      <c r="E14" s="152">
        <v>0.27</v>
      </c>
      <c r="F14" s="85">
        <f>E14*$F$5</f>
        <v>195.75</v>
      </c>
      <c r="G14" s="81"/>
      <c r="H14" s="73"/>
      <c r="I14" s="58"/>
      <c r="L14" s="23"/>
    </row>
    <row r="15" spans="3:12" ht="15">
      <c r="C15" s="104" t="s">
        <v>56</v>
      </c>
      <c r="D15" s="84"/>
      <c r="E15" s="152">
        <v>0.35</v>
      </c>
      <c r="F15" s="85">
        <f>E15*200</f>
        <v>70</v>
      </c>
      <c r="G15" s="81"/>
      <c r="H15" s="73"/>
      <c r="I15" s="58"/>
      <c r="L15" s="23"/>
    </row>
    <row r="16" spans="3:12" ht="15">
      <c r="C16" s="104" t="s">
        <v>46</v>
      </c>
      <c r="D16" s="87"/>
      <c r="E16" s="86"/>
      <c r="F16" s="85"/>
      <c r="G16" s="88"/>
      <c r="H16" s="73"/>
      <c r="I16" s="58"/>
      <c r="L16" s="23"/>
    </row>
    <row r="17" spans="3:12" ht="15">
      <c r="C17" s="104" t="s">
        <v>54</v>
      </c>
      <c r="D17" s="87"/>
      <c r="E17" s="86"/>
      <c r="F17" s="151">
        <v>10</v>
      </c>
      <c r="G17" s="88"/>
      <c r="H17" s="73"/>
      <c r="I17" s="58"/>
      <c r="L17" s="23"/>
    </row>
    <row r="18" spans="3:12" ht="15">
      <c r="C18" s="104" t="s">
        <v>47</v>
      </c>
      <c r="D18" s="73"/>
      <c r="E18" s="153">
        <v>0.02</v>
      </c>
      <c r="F18" s="89">
        <f>E18*F11</f>
        <v>8.48</v>
      </c>
      <c r="G18" s="88"/>
      <c r="H18" s="73"/>
      <c r="I18" s="58"/>
      <c r="L18" s="23"/>
    </row>
    <row r="19" spans="3:12" ht="15">
      <c r="C19" s="104" t="s">
        <v>183</v>
      </c>
      <c r="D19" s="73"/>
      <c r="E19" s="154">
        <v>0.01</v>
      </c>
      <c r="F19" s="85">
        <f>SUM(F12:F18)*E19</f>
        <v>3.4123</v>
      </c>
      <c r="G19" s="90"/>
      <c r="H19" s="73"/>
      <c r="I19" s="58"/>
      <c r="L19" s="23"/>
    </row>
    <row r="20" spans="3:12" s="55" customFormat="1" ht="15.75">
      <c r="C20" s="163" t="s">
        <v>51</v>
      </c>
      <c r="D20" s="148"/>
      <c r="E20" s="149"/>
      <c r="F20" s="150">
        <f>SUM(F13:F19)</f>
        <v>344.64230000000003</v>
      </c>
      <c r="G20" s="90"/>
      <c r="H20" s="73"/>
      <c r="L20" s="60"/>
    </row>
    <row r="21" spans="3:12" ht="15">
      <c r="C21" s="163"/>
      <c r="D21" s="155"/>
      <c r="E21" s="156"/>
      <c r="F21" s="157">
        <f>F10+F20</f>
        <v>1986.8923</v>
      </c>
      <c r="G21" s="73"/>
      <c r="H21" s="73"/>
      <c r="I21" s="58"/>
      <c r="L21" s="27"/>
    </row>
    <row r="22" spans="3:12" ht="15">
      <c r="C22" s="91" t="str">
        <f>C11</f>
        <v>TOTAL SALEABLE LBS</v>
      </c>
      <c r="D22" s="91"/>
      <c r="E22" s="91"/>
      <c r="F22" s="75">
        <f>F11</f>
        <v>424</v>
      </c>
      <c r="G22" s="76">
        <f>G11</f>
        <v>0.5848275862068966</v>
      </c>
      <c r="H22" s="91" t="str">
        <f>H11</f>
        <v>MEAT YIELD</v>
      </c>
      <c r="I22" s="58"/>
      <c r="L22" s="27"/>
    </row>
    <row r="23" spans="3:12" ht="15">
      <c r="C23" s="91"/>
      <c r="D23" s="78"/>
      <c r="E23" s="92"/>
      <c r="F23" s="156">
        <f>F21/F22</f>
        <v>4.686066745283019</v>
      </c>
      <c r="G23" s="161" t="s">
        <v>55</v>
      </c>
      <c r="H23" s="155"/>
      <c r="I23" s="58"/>
      <c r="L23" s="27"/>
    </row>
    <row r="24" spans="3:12" ht="15">
      <c r="C24" s="91" t="s">
        <v>49</v>
      </c>
      <c r="D24" s="78"/>
      <c r="E24" s="160">
        <v>0.2</v>
      </c>
      <c r="F24" s="162">
        <f>F23/(100%-E24)</f>
        <v>5.857583431603773</v>
      </c>
      <c r="G24" s="163" t="s">
        <v>63</v>
      </c>
      <c r="H24" s="155" t="s">
        <v>64</v>
      </c>
      <c r="I24" s="58"/>
      <c r="L24" s="27"/>
    </row>
    <row r="25" spans="3:12" ht="15">
      <c r="C25" s="104" t="s">
        <v>65</v>
      </c>
      <c r="D25" s="78"/>
      <c r="E25" s="92"/>
      <c r="F25" s="93"/>
      <c r="G25" s="91"/>
      <c r="H25" s="73"/>
      <c r="I25" s="58"/>
      <c r="L25" s="27"/>
    </row>
    <row r="26" spans="3:12" ht="15">
      <c r="C26" s="104" t="s">
        <v>122</v>
      </c>
      <c r="D26" s="78"/>
      <c r="E26" s="92"/>
      <c r="F26" s="93"/>
      <c r="G26" s="91"/>
      <c r="H26" s="73"/>
      <c r="I26" s="58"/>
      <c r="L26" s="27"/>
    </row>
    <row r="27" spans="3:9" ht="15">
      <c r="C27" s="184" t="s">
        <v>57</v>
      </c>
      <c r="D27" s="94"/>
      <c r="E27" s="73"/>
      <c r="F27" s="79"/>
      <c r="G27" s="91"/>
      <c r="H27" s="73"/>
      <c r="I27" s="58"/>
    </row>
    <row r="28" spans="3:11" ht="15">
      <c r="C28" s="185" t="s">
        <v>59</v>
      </c>
      <c r="D28" s="88"/>
      <c r="E28" s="88"/>
      <c r="F28" s="88"/>
      <c r="G28" s="78"/>
      <c r="H28" s="186"/>
      <c r="I28" s="35"/>
      <c r="J28" s="35"/>
      <c r="K28" s="35"/>
    </row>
    <row r="29" spans="3:11" ht="15">
      <c r="C29" s="185"/>
      <c r="D29" s="88"/>
      <c r="E29" s="88"/>
      <c r="F29" s="88"/>
      <c r="G29" s="78"/>
      <c r="H29" s="186"/>
      <c r="I29" s="35"/>
      <c r="J29" s="35"/>
      <c r="K29" s="35"/>
    </row>
    <row r="30" spans="3:11" ht="15">
      <c r="C30" s="187" t="s">
        <v>121</v>
      </c>
      <c r="D30" s="188"/>
      <c r="E30" s="188"/>
      <c r="F30" s="162">
        <f>(F24-F23)*F22</f>
        <v>496.7230749999999</v>
      </c>
      <c r="G30" s="78"/>
      <c r="H30" s="186"/>
      <c r="I30" s="35"/>
      <c r="J30" s="35"/>
      <c r="K30" s="35"/>
    </row>
    <row r="31" spans="3:11" ht="12" customHeight="1">
      <c r="C31" s="28"/>
      <c r="D31" s="32"/>
      <c r="E31" s="32"/>
      <c r="F31" s="32"/>
      <c r="G31" s="36"/>
      <c r="H31" s="37"/>
      <c r="I31" s="37"/>
      <c r="J31" s="37"/>
      <c r="K31" s="37"/>
    </row>
    <row r="32" spans="2:11" s="28" customFormat="1" ht="15.75" customHeight="1">
      <c r="B32" s="141" t="s">
        <v>133</v>
      </c>
      <c r="D32" s="32"/>
      <c r="E32" s="32"/>
      <c r="F32" s="32"/>
      <c r="G32" s="36"/>
      <c r="H32" s="37"/>
      <c r="I32" s="37"/>
      <c r="J32" s="37"/>
      <c r="K32" s="37"/>
    </row>
    <row r="33" spans="3:11" ht="12" customHeight="1">
      <c r="C33" s="28"/>
      <c r="D33" s="32"/>
      <c r="E33" s="32"/>
      <c r="F33" s="32"/>
      <c r="G33" s="36"/>
      <c r="H33" s="37"/>
      <c r="I33" s="37"/>
      <c r="J33" s="37"/>
      <c r="K33" s="37"/>
    </row>
    <row r="34" spans="1:10" s="55" customFormat="1" ht="15">
      <c r="A34" s="55">
        <v>1</v>
      </c>
      <c r="B34" s="55" t="s">
        <v>116</v>
      </c>
      <c r="D34" s="174"/>
      <c r="E34" s="174"/>
      <c r="F34" s="174"/>
      <c r="G34" s="175"/>
      <c r="H34" s="176"/>
      <c r="I34" s="176"/>
      <c r="J34" s="177"/>
    </row>
    <row r="35" spans="3:10" s="55" customFormat="1" ht="15">
      <c r="C35" s="55" t="s">
        <v>117</v>
      </c>
      <c r="D35" s="174"/>
      <c r="E35" s="174"/>
      <c r="F35" s="174"/>
      <c r="G35" s="175"/>
      <c r="H35" s="176"/>
      <c r="I35" s="176"/>
      <c r="J35" s="177"/>
    </row>
    <row r="36" spans="3:11" s="55" customFormat="1" ht="15">
      <c r="C36" s="169" t="s">
        <v>182</v>
      </c>
      <c r="D36" s="111"/>
      <c r="E36" s="111"/>
      <c r="F36" s="111"/>
      <c r="G36" s="166"/>
      <c r="H36" s="167"/>
      <c r="I36" s="167"/>
      <c r="J36" s="168"/>
      <c r="K36" s="168"/>
    </row>
    <row r="37" spans="3:11" s="55" customFormat="1" ht="15">
      <c r="C37" s="169" t="s">
        <v>128</v>
      </c>
      <c r="D37" s="111"/>
      <c r="E37" s="111"/>
      <c r="F37" s="111"/>
      <c r="G37" s="166"/>
      <c r="H37" s="167"/>
      <c r="I37" s="167"/>
      <c r="J37" s="168"/>
      <c r="K37" s="168"/>
    </row>
    <row r="38" spans="1:11" s="55" customFormat="1" ht="15">
      <c r="A38" s="55">
        <v>2</v>
      </c>
      <c r="B38" s="55" t="s">
        <v>118</v>
      </c>
      <c r="C38" s="169"/>
      <c r="D38" s="111"/>
      <c r="E38" s="111"/>
      <c r="F38" s="111"/>
      <c r="G38" s="166"/>
      <c r="H38" s="167"/>
      <c r="I38" s="167"/>
      <c r="J38" s="169"/>
      <c r="K38" s="168"/>
    </row>
    <row r="39" spans="3:11" s="55" customFormat="1" ht="15">
      <c r="C39" s="169" t="s">
        <v>119</v>
      </c>
      <c r="D39" s="170"/>
      <c r="E39" s="170"/>
      <c r="F39" s="170"/>
      <c r="G39" s="166"/>
      <c r="H39" s="167"/>
      <c r="I39" s="167"/>
      <c r="J39" s="169"/>
      <c r="K39" s="168"/>
    </row>
    <row r="40" spans="3:11" s="55" customFormat="1" ht="15">
      <c r="C40" s="169" t="s">
        <v>120</v>
      </c>
      <c r="D40" s="111"/>
      <c r="E40" s="111"/>
      <c r="F40" s="111"/>
      <c r="G40" s="166"/>
      <c r="H40" s="167"/>
      <c r="I40" s="167"/>
      <c r="J40" s="169"/>
      <c r="K40" s="168"/>
    </row>
    <row r="41" spans="1:11" s="55" customFormat="1" ht="15">
      <c r="A41" s="55">
        <v>3</v>
      </c>
      <c r="B41" s="55" t="s">
        <v>126</v>
      </c>
      <c r="C41" s="169"/>
      <c r="D41" s="111"/>
      <c r="E41" s="111"/>
      <c r="F41" s="111"/>
      <c r="G41" s="166"/>
      <c r="H41" s="167"/>
      <c r="I41" s="167"/>
      <c r="J41" s="169"/>
      <c r="K41" s="168"/>
    </row>
    <row r="42" spans="3:11" s="55" customFormat="1" ht="17.25">
      <c r="C42" s="305" t="s">
        <v>127</v>
      </c>
      <c r="D42" s="111"/>
      <c r="E42" s="111"/>
      <c r="F42" s="111"/>
      <c r="G42" s="166"/>
      <c r="H42" s="167"/>
      <c r="I42" s="167"/>
      <c r="J42" s="169"/>
      <c r="K42" s="168"/>
    </row>
    <row r="43" spans="3:9" s="168" customFormat="1" ht="15">
      <c r="C43" s="169" t="s">
        <v>123</v>
      </c>
      <c r="D43" s="111"/>
      <c r="E43" s="111"/>
      <c r="F43" s="111"/>
      <c r="G43" s="166"/>
      <c r="H43" s="166"/>
      <c r="I43" s="166"/>
    </row>
    <row r="44" spans="3:9" s="55" customFormat="1" ht="15">
      <c r="C44" s="55" t="s">
        <v>124</v>
      </c>
      <c r="D44" s="174"/>
      <c r="E44" s="174"/>
      <c r="F44" s="174"/>
      <c r="G44" s="179"/>
      <c r="H44" s="179"/>
      <c r="I44" s="179"/>
    </row>
    <row r="45" spans="3:9" s="55" customFormat="1" ht="15">
      <c r="C45" s="55" t="s">
        <v>125</v>
      </c>
      <c r="D45" s="174"/>
      <c r="E45" s="174"/>
      <c r="F45" s="174"/>
      <c r="G45" s="176"/>
      <c r="H45" s="179"/>
      <c r="I45" s="179"/>
    </row>
    <row r="46" spans="1:9" s="55" customFormat="1" ht="15">
      <c r="A46" s="55">
        <v>4</v>
      </c>
      <c r="B46" s="55" t="s">
        <v>129</v>
      </c>
      <c r="D46" s="190"/>
      <c r="E46" s="190"/>
      <c r="F46" s="190"/>
      <c r="G46" s="179"/>
      <c r="H46" s="179"/>
      <c r="I46" s="179"/>
    </row>
    <row r="47" spans="3:11" s="16" customFormat="1" ht="12" customHeight="1">
      <c r="C47" s="40"/>
      <c r="D47" s="41"/>
      <c r="E47" s="41"/>
      <c r="F47" s="41"/>
      <c r="G47" s="42"/>
      <c r="H47" s="42"/>
      <c r="I47" s="42"/>
      <c r="J47" s="43"/>
      <c r="K47" s="17"/>
    </row>
    <row r="48" spans="3:11" s="16" customFormat="1" ht="12" customHeight="1">
      <c r="C48" s="44"/>
      <c r="D48" s="41"/>
      <c r="E48" s="41"/>
      <c r="F48" s="41"/>
      <c r="G48" s="42"/>
      <c r="H48" s="42"/>
      <c r="I48" s="42"/>
      <c r="J48" s="43"/>
      <c r="K48" s="17"/>
    </row>
    <row r="49" spans="3:11" ht="12" customHeight="1">
      <c r="C49" s="45"/>
      <c r="D49" s="46"/>
      <c r="E49" s="46"/>
      <c r="F49" s="46"/>
      <c r="G49" s="47"/>
      <c r="H49" s="31"/>
      <c r="I49" s="31"/>
      <c r="J49" s="48"/>
      <c r="K49" s="48"/>
    </row>
    <row r="50" spans="3:11" ht="12" customHeight="1">
      <c r="C50" s="45"/>
      <c r="D50" s="46"/>
      <c r="E50" s="46"/>
      <c r="F50" s="46"/>
      <c r="G50" s="47"/>
      <c r="H50" s="31"/>
      <c r="I50" s="31"/>
      <c r="J50" s="48"/>
      <c r="K50" s="48"/>
    </row>
    <row r="51" spans="3:11" ht="12" customHeight="1">
      <c r="C51" s="45"/>
      <c r="D51" s="46"/>
      <c r="E51" s="46"/>
      <c r="F51" s="46"/>
      <c r="G51" s="47"/>
      <c r="H51" s="31"/>
      <c r="I51" s="31"/>
      <c r="J51" s="48"/>
      <c r="K51" s="48"/>
    </row>
    <row r="52" spans="4:11" ht="12" customHeight="1">
      <c r="D52" s="46"/>
      <c r="E52" s="46"/>
      <c r="F52" s="46"/>
      <c r="G52" s="47"/>
      <c r="H52" s="31"/>
      <c r="I52" s="31"/>
      <c r="J52" s="48"/>
      <c r="K52" s="48"/>
    </row>
    <row r="53" spans="4:11" s="16" customFormat="1" ht="12" customHeight="1">
      <c r="D53" s="49"/>
      <c r="E53" s="49"/>
      <c r="F53" s="49"/>
      <c r="G53" s="50"/>
      <c r="H53" s="25"/>
      <c r="I53" s="25"/>
      <c r="J53" s="51"/>
      <c r="K53" s="21"/>
    </row>
    <row r="54" spans="3:11" ht="12" customHeight="1">
      <c r="C54" s="28"/>
      <c r="D54" s="30"/>
      <c r="E54" s="30"/>
      <c r="F54" s="30"/>
      <c r="G54" s="52"/>
      <c r="H54" s="52"/>
      <c r="I54" s="52"/>
      <c r="J54" s="53"/>
      <c r="K54" s="21"/>
    </row>
    <row r="57" ht="12" customHeight="1">
      <c r="C57" s="28"/>
    </row>
  </sheetData>
  <sheetProtection/>
  <printOptions/>
  <pageMargins left="2.09" right="0.35" top="0.62" bottom="3.79" header="0.5" footer="3.75"/>
  <pageSetup fitToHeight="1" fitToWidth="1" horizontalDpi="300" verticalDpi="3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90" zoomScaleNormal="90" workbookViewId="0" topLeftCell="A1">
      <selection activeCell="B17" sqref="B17"/>
    </sheetView>
  </sheetViews>
  <sheetFormatPr defaultColWidth="9.140625" defaultRowHeight="12" customHeight="1"/>
  <cols>
    <col min="1" max="1" width="5.7109375" style="15" customWidth="1"/>
    <col min="2" max="2" width="8.8515625" style="15" customWidth="1"/>
    <col min="3" max="3" width="33.28125" style="15" customWidth="1"/>
    <col min="4" max="4" width="8.8515625" style="15" customWidth="1"/>
    <col min="5" max="5" width="11.00390625" style="14" customWidth="1"/>
    <col min="6" max="6" width="10.7109375" style="14" customWidth="1"/>
    <col min="7" max="7" width="10.7109375" style="29" customWidth="1"/>
    <col min="8" max="8" width="17.7109375" style="29" customWidth="1"/>
    <col min="9" max="9" width="23.57421875" style="15" customWidth="1"/>
    <col min="10" max="11" width="9.140625" style="15" customWidth="1"/>
    <col min="12" max="12" width="35.00390625" style="15" customWidth="1"/>
    <col min="13" max="16384" width="9.140625" style="15" customWidth="1"/>
  </cols>
  <sheetData>
    <row r="1" spans="1:7" ht="27" customHeight="1">
      <c r="A1" s="299" t="s">
        <v>168</v>
      </c>
      <c r="B1" s="300"/>
      <c r="C1" s="300"/>
      <c r="D1" s="300"/>
      <c r="E1" s="301"/>
      <c r="F1" s="301"/>
      <c r="G1" s="300"/>
    </row>
    <row r="2" ht="19.5" customHeight="1">
      <c r="A2" s="164" t="s">
        <v>130</v>
      </c>
    </row>
    <row r="3" ht="12" customHeight="1" thickBot="1"/>
    <row r="4" spans="3:9" s="191" customFormat="1" ht="15">
      <c r="C4" s="64" t="s">
        <v>74</v>
      </c>
      <c r="D4" s="65"/>
      <c r="E4" s="65"/>
      <c r="F4" s="142">
        <v>190</v>
      </c>
      <c r="G4" s="65"/>
      <c r="H4" s="65"/>
      <c r="I4" s="248"/>
    </row>
    <row r="5" spans="3:17" s="191" customFormat="1" ht="15">
      <c r="C5" s="66" t="s">
        <v>41</v>
      </c>
      <c r="D5" s="181"/>
      <c r="E5" s="71"/>
      <c r="F5" s="143">
        <v>220</v>
      </c>
      <c r="G5" s="192">
        <f>F5/F4</f>
        <v>1.1578947368421053</v>
      </c>
      <c r="H5" s="67" t="s">
        <v>58</v>
      </c>
      <c r="I5" s="249"/>
      <c r="L5" s="95"/>
      <c r="M5" s="193"/>
      <c r="N5" s="193"/>
      <c r="O5" s="194"/>
      <c r="P5" s="195"/>
      <c r="Q5" s="196"/>
    </row>
    <row r="6" spans="3:17" s="191" customFormat="1" ht="15">
      <c r="C6" s="66" t="s">
        <v>42</v>
      </c>
      <c r="D6" s="181"/>
      <c r="E6" s="68"/>
      <c r="F6" s="144">
        <v>10</v>
      </c>
      <c r="G6" s="71"/>
      <c r="H6" s="67"/>
      <c r="I6" s="250"/>
      <c r="L6" s="95"/>
      <c r="M6" s="193"/>
      <c r="N6" s="197"/>
      <c r="O6" s="198"/>
      <c r="P6" s="196"/>
      <c r="Q6" s="196"/>
    </row>
    <row r="7" spans="3:17" s="191" customFormat="1" ht="15">
      <c r="C7" s="66" t="s">
        <v>52</v>
      </c>
      <c r="D7" s="181"/>
      <c r="E7" s="199">
        <v>0.01</v>
      </c>
      <c r="F7" s="70">
        <f>SUM(F5:F6)*E7</f>
        <v>2.3000000000000003</v>
      </c>
      <c r="G7" s="71"/>
      <c r="H7" s="67"/>
      <c r="I7" s="250"/>
      <c r="L7" s="95"/>
      <c r="M7" s="193"/>
      <c r="N7" s="197"/>
      <c r="O7" s="198"/>
      <c r="P7" s="196"/>
      <c r="Q7" s="196"/>
    </row>
    <row r="8" spans="3:17" s="191" customFormat="1" ht="15">
      <c r="C8" s="66" t="s">
        <v>66</v>
      </c>
      <c r="D8" s="181"/>
      <c r="E8" s="68"/>
      <c r="F8" s="200">
        <v>1</v>
      </c>
      <c r="G8" s="71"/>
      <c r="H8" s="67"/>
      <c r="I8" s="251"/>
      <c r="L8" s="95"/>
      <c r="M8" s="193"/>
      <c r="N8" s="197"/>
      <c r="O8" s="201"/>
      <c r="P8" s="196"/>
      <c r="Q8" s="196"/>
    </row>
    <row r="9" spans="1:17" s="202" customFormat="1" ht="15">
      <c r="A9" s="296"/>
      <c r="B9" s="297"/>
      <c r="C9" s="145" t="s">
        <v>60</v>
      </c>
      <c r="D9" s="163"/>
      <c r="E9" s="146"/>
      <c r="F9" s="203">
        <f>SUM(F5:F8)</f>
        <v>233.3</v>
      </c>
      <c r="G9" s="69">
        <f>F9/F4</f>
        <v>1.2278947368421054</v>
      </c>
      <c r="H9" s="67" t="s">
        <v>61</v>
      </c>
      <c r="I9" s="249"/>
      <c r="J9" s="298"/>
      <c r="K9" s="296"/>
      <c r="L9" s="95"/>
      <c r="M9" s="193"/>
      <c r="N9" s="193"/>
      <c r="O9" s="204"/>
      <c r="P9" s="195"/>
      <c r="Q9" s="196"/>
    </row>
    <row r="10" spans="3:17" s="205" customFormat="1" ht="15">
      <c r="C10" s="77" t="s">
        <v>53</v>
      </c>
      <c r="D10" s="78"/>
      <c r="E10" s="80"/>
      <c r="F10" s="81"/>
      <c r="G10" s="206"/>
      <c r="H10" s="103"/>
      <c r="I10" s="252"/>
      <c r="L10" s="207"/>
      <c r="M10" s="96"/>
      <c r="N10" s="208"/>
      <c r="O10" s="209"/>
      <c r="P10" s="210"/>
      <c r="Q10" s="211"/>
    </row>
    <row r="11" spans="3:17" s="212" customFormat="1" ht="15">
      <c r="C11" s="83" t="s">
        <v>75</v>
      </c>
      <c r="D11" s="84"/>
      <c r="E11" s="151">
        <v>60</v>
      </c>
      <c r="F11" s="85">
        <f>E11</f>
        <v>60</v>
      </c>
      <c r="G11" s="73"/>
      <c r="H11" s="213"/>
      <c r="I11" s="82"/>
      <c r="L11" s="207"/>
      <c r="M11" s="96"/>
      <c r="N11" s="97"/>
      <c r="O11" s="214"/>
      <c r="P11" s="98"/>
      <c r="Q11" s="96"/>
    </row>
    <row r="12" spans="3:17" s="215" customFormat="1" ht="15">
      <c r="C12" s="83" t="s">
        <v>56</v>
      </c>
      <c r="D12" s="84"/>
      <c r="E12" s="152">
        <v>0.35</v>
      </c>
      <c r="F12" s="85">
        <f>E12*(D26+D27)</f>
        <v>4.8999999999999995</v>
      </c>
      <c r="G12" s="73"/>
      <c r="H12" s="73" t="s">
        <v>131</v>
      </c>
      <c r="I12" s="82"/>
      <c r="L12" s="216"/>
      <c r="M12" s="217"/>
      <c r="N12" s="218"/>
      <c r="O12" s="219"/>
      <c r="P12" s="98"/>
      <c r="Q12" s="96"/>
    </row>
    <row r="13" spans="3:17" s="215" customFormat="1" ht="15">
      <c r="C13" s="83" t="s">
        <v>77</v>
      </c>
      <c r="D13" s="87"/>
      <c r="E13" s="152"/>
      <c r="F13" s="85">
        <f>E13</f>
        <v>0</v>
      </c>
      <c r="G13" s="73"/>
      <c r="H13" s="213"/>
      <c r="I13" s="82"/>
      <c r="L13" s="216"/>
      <c r="M13" s="217"/>
      <c r="N13" s="218"/>
      <c r="O13" s="219"/>
      <c r="P13" s="98"/>
      <c r="Q13" s="96"/>
    </row>
    <row r="14" spans="3:17" s="215" customFormat="1" ht="15">
      <c r="C14" s="83" t="s">
        <v>54</v>
      </c>
      <c r="D14" s="87"/>
      <c r="E14" s="86"/>
      <c r="F14" s="85">
        <v>3</v>
      </c>
      <c r="G14" s="73"/>
      <c r="H14" s="213"/>
      <c r="I14" s="82"/>
      <c r="L14" s="216"/>
      <c r="M14" s="96"/>
      <c r="N14" s="210"/>
      <c r="O14" s="219"/>
      <c r="P14" s="220"/>
      <c r="Q14" s="96"/>
    </row>
    <row r="15" spans="3:17" s="215" customFormat="1" ht="15">
      <c r="C15" s="83" t="s">
        <v>47</v>
      </c>
      <c r="D15" s="73"/>
      <c r="E15" s="153">
        <v>0.02</v>
      </c>
      <c r="F15" s="89">
        <f>E15*D28</f>
        <v>2.2736</v>
      </c>
      <c r="G15" s="73"/>
      <c r="H15" s="213"/>
      <c r="I15" s="82"/>
      <c r="L15" s="95"/>
      <c r="M15" s="221"/>
      <c r="N15" s="222"/>
      <c r="O15" s="219"/>
      <c r="P15" s="220"/>
      <c r="Q15" s="96"/>
    </row>
    <row r="16" spans="3:17" s="215" customFormat="1" ht="15">
      <c r="C16" s="83" t="s">
        <v>48</v>
      </c>
      <c r="D16" s="73"/>
      <c r="E16" s="154">
        <v>0.01</v>
      </c>
      <c r="F16" s="85">
        <f>SUM(F9:F15)*E16</f>
        <v>3.0347359999999997</v>
      </c>
      <c r="G16" s="73"/>
      <c r="H16" s="213"/>
      <c r="I16" s="82"/>
      <c r="L16" s="95"/>
      <c r="M16" s="95"/>
      <c r="N16" s="95"/>
      <c r="O16" s="209"/>
      <c r="P16" s="210"/>
      <c r="Q16" s="95"/>
    </row>
    <row r="17" spans="3:17" s="215" customFormat="1" ht="15">
      <c r="C17" s="145" t="s">
        <v>51</v>
      </c>
      <c r="D17" s="148"/>
      <c r="E17" s="149"/>
      <c r="F17" s="150">
        <f>SUM(F11:F16)</f>
        <v>73.208336</v>
      </c>
      <c r="G17" s="73"/>
      <c r="H17" s="213"/>
      <c r="I17" s="82"/>
      <c r="L17" s="95"/>
      <c r="M17" s="96"/>
      <c r="N17" s="223"/>
      <c r="O17" s="97"/>
      <c r="P17" s="95"/>
      <c r="Q17" s="96"/>
    </row>
    <row r="18" spans="3:17" s="16" customFormat="1" ht="15">
      <c r="C18" s="145" t="s">
        <v>62</v>
      </c>
      <c r="D18" s="155"/>
      <c r="E18" s="156"/>
      <c r="F18" s="157">
        <f>F9+F17</f>
        <v>306.508336</v>
      </c>
      <c r="G18" s="73"/>
      <c r="H18" s="105"/>
      <c r="I18" s="253"/>
      <c r="L18" s="99"/>
      <c r="M18" s="100"/>
      <c r="N18" s="96"/>
      <c r="O18" s="97"/>
      <c r="P18" s="95"/>
      <c r="Q18" s="96"/>
    </row>
    <row r="19" spans="3:17" s="16" customFormat="1" ht="29.25" customHeight="1">
      <c r="C19" s="231" t="s">
        <v>76</v>
      </c>
      <c r="D19" s="106" t="s">
        <v>78</v>
      </c>
      <c r="E19" s="224" t="s">
        <v>80</v>
      </c>
      <c r="F19" s="103"/>
      <c r="G19" s="227" t="s">
        <v>132</v>
      </c>
      <c r="H19" s="247">
        <v>0.2</v>
      </c>
      <c r="I19" s="82" t="s">
        <v>79</v>
      </c>
      <c r="L19" s="101"/>
      <c r="M19" s="98"/>
      <c r="N19" s="98"/>
      <c r="O19" s="98"/>
      <c r="P19" s="96"/>
      <c r="Q19" s="102"/>
    </row>
    <row r="20" spans="3:9" s="16" customFormat="1" ht="15">
      <c r="C20" s="238" t="s">
        <v>67</v>
      </c>
      <c r="D20" s="226">
        <v>35</v>
      </c>
      <c r="E20" s="225">
        <v>3.5</v>
      </c>
      <c r="F20" s="108">
        <f>E20*D20</f>
        <v>122.5</v>
      </c>
      <c r="G20" s="162">
        <f aca="true" t="shared" si="0" ref="G20:G27">E20/(100%-$H$19)</f>
        <v>4.375</v>
      </c>
      <c r="H20" s="107">
        <f>(G20-E20)*D20</f>
        <v>30.625</v>
      </c>
      <c r="I20" s="82"/>
    </row>
    <row r="21" spans="3:10" ht="15">
      <c r="C21" s="238" t="s">
        <v>68</v>
      </c>
      <c r="D21" s="226">
        <v>15.2</v>
      </c>
      <c r="E21" s="225">
        <v>2.6</v>
      </c>
      <c r="F21" s="108">
        <f aca="true" t="shared" si="1" ref="F21:F27">E21*D21</f>
        <v>39.519999999999996</v>
      </c>
      <c r="G21" s="162">
        <f t="shared" si="0"/>
        <v>3.25</v>
      </c>
      <c r="H21" s="107">
        <f aca="true" t="shared" si="2" ref="H21:H27">(G21-E21)*D21</f>
        <v>9.879999999999999</v>
      </c>
      <c r="I21" s="82"/>
      <c r="J21" s="22"/>
    </row>
    <row r="22" spans="3:10" ht="15">
      <c r="C22" s="238" t="s">
        <v>167</v>
      </c>
      <c r="D22" s="226">
        <v>14.55</v>
      </c>
      <c r="E22" s="225">
        <v>2</v>
      </c>
      <c r="F22" s="108">
        <f t="shared" si="1"/>
        <v>29.1</v>
      </c>
      <c r="G22" s="162">
        <f t="shared" si="0"/>
        <v>2.5</v>
      </c>
      <c r="H22" s="107">
        <f t="shared" si="2"/>
        <v>7.275</v>
      </c>
      <c r="I22" s="82"/>
      <c r="J22" s="23"/>
    </row>
    <row r="23" spans="3:10" ht="15">
      <c r="C23" s="238" t="s">
        <v>69</v>
      </c>
      <c r="D23" s="226">
        <v>12.4</v>
      </c>
      <c r="E23" s="225">
        <v>2</v>
      </c>
      <c r="F23" s="108">
        <f t="shared" si="1"/>
        <v>24.8</v>
      </c>
      <c r="G23" s="162">
        <f t="shared" si="0"/>
        <v>2.5</v>
      </c>
      <c r="H23" s="107">
        <f t="shared" si="2"/>
        <v>6.2</v>
      </c>
      <c r="I23" s="82"/>
      <c r="J23" s="23"/>
    </row>
    <row r="24" spans="3:10" ht="15">
      <c r="C24" s="238" t="s">
        <v>70</v>
      </c>
      <c r="D24" s="226">
        <v>15.2</v>
      </c>
      <c r="E24" s="225">
        <v>3.5</v>
      </c>
      <c r="F24" s="108">
        <f t="shared" si="1"/>
        <v>53.199999999999996</v>
      </c>
      <c r="G24" s="162">
        <f t="shared" si="0"/>
        <v>4.375</v>
      </c>
      <c r="H24" s="107">
        <f t="shared" si="2"/>
        <v>13.299999999999999</v>
      </c>
      <c r="I24" s="82"/>
      <c r="J24" s="23"/>
    </row>
    <row r="25" spans="3:10" ht="15">
      <c r="C25" s="238" t="s">
        <v>71</v>
      </c>
      <c r="D25" s="226">
        <v>7.33</v>
      </c>
      <c r="E25" s="225">
        <v>2</v>
      </c>
      <c r="F25" s="108">
        <f t="shared" si="1"/>
        <v>14.66</v>
      </c>
      <c r="G25" s="162">
        <f t="shared" si="0"/>
        <v>2.5</v>
      </c>
      <c r="H25" s="107">
        <f t="shared" si="2"/>
        <v>3.665</v>
      </c>
      <c r="I25" s="82"/>
      <c r="J25" s="23"/>
    </row>
    <row r="26" spans="3:10" ht="15">
      <c r="C26" s="238" t="s">
        <v>72</v>
      </c>
      <c r="D26" s="226">
        <v>9</v>
      </c>
      <c r="E26" s="225">
        <v>2</v>
      </c>
      <c r="F26" s="108">
        <f t="shared" si="1"/>
        <v>18</v>
      </c>
      <c r="G26" s="162">
        <f t="shared" si="0"/>
        <v>2.5</v>
      </c>
      <c r="H26" s="107">
        <f t="shared" si="2"/>
        <v>4.5</v>
      </c>
      <c r="I26" s="82"/>
      <c r="J26" s="23"/>
    </row>
    <row r="27" spans="3:10" ht="15">
      <c r="C27" s="238" t="s">
        <v>73</v>
      </c>
      <c r="D27" s="226">
        <v>5</v>
      </c>
      <c r="E27" s="225">
        <v>1</v>
      </c>
      <c r="F27" s="108">
        <f t="shared" si="1"/>
        <v>5</v>
      </c>
      <c r="G27" s="162">
        <f t="shared" si="0"/>
        <v>1.25</v>
      </c>
      <c r="H27" s="107">
        <f t="shared" si="2"/>
        <v>1.25</v>
      </c>
      <c r="I27" s="82"/>
      <c r="J27" s="23"/>
    </row>
    <row r="28" spans="3:10" ht="15.75" thickBot="1">
      <c r="C28" s="232" t="s">
        <v>50</v>
      </c>
      <c r="D28" s="233">
        <f>SUM(D20:D27)</f>
        <v>113.68</v>
      </c>
      <c r="E28" s="234"/>
      <c r="F28" s="235">
        <f>SUM(F20:F27)</f>
        <v>306.78000000000003</v>
      </c>
      <c r="G28" s="236"/>
      <c r="H28" s="254">
        <f>SUM(H19:H27)</f>
        <v>76.89500000000001</v>
      </c>
      <c r="I28" s="237" t="s">
        <v>142</v>
      </c>
      <c r="J28" s="27"/>
    </row>
    <row r="29" spans="3:10" ht="12" customHeight="1">
      <c r="C29" s="16"/>
      <c r="D29" s="17"/>
      <c r="E29" s="19"/>
      <c r="F29" s="15"/>
      <c r="G29" s="26"/>
      <c r="H29" s="15"/>
      <c r="J29" s="27"/>
    </row>
    <row r="30" spans="2:9" s="141" customFormat="1" ht="15.75">
      <c r="B30" s="141" t="s">
        <v>134</v>
      </c>
      <c r="E30" s="165"/>
      <c r="F30" s="165"/>
      <c r="G30" s="171"/>
      <c r="H30" s="172"/>
      <c r="I30" s="173"/>
    </row>
    <row r="31" spans="3:8" s="168" customFormat="1" ht="15.75">
      <c r="C31" s="55"/>
      <c r="D31" s="228"/>
      <c r="E31" s="111"/>
      <c r="F31" s="111"/>
      <c r="G31" s="166"/>
      <c r="H31" s="166"/>
    </row>
    <row r="32" spans="1:8" s="55" customFormat="1" ht="15.75">
      <c r="A32" s="55">
        <v>1</v>
      </c>
      <c r="B32" s="55" t="s">
        <v>136</v>
      </c>
      <c r="D32" s="141"/>
      <c r="E32" s="165"/>
      <c r="F32" s="165"/>
      <c r="G32" s="179"/>
      <c r="H32" s="179"/>
    </row>
    <row r="33" spans="3:9" s="55" customFormat="1" ht="15.75">
      <c r="C33" s="55" t="s">
        <v>135</v>
      </c>
      <c r="D33" s="141"/>
      <c r="E33" s="165"/>
      <c r="F33" s="165"/>
      <c r="G33" s="176"/>
      <c r="H33" s="179"/>
      <c r="I33" s="141"/>
    </row>
    <row r="34" spans="3:9" s="55" customFormat="1" ht="15.75">
      <c r="C34" s="55" t="s">
        <v>137</v>
      </c>
      <c r="D34" s="141"/>
      <c r="E34" s="165"/>
      <c r="F34" s="165"/>
      <c r="G34" s="179"/>
      <c r="H34" s="179"/>
      <c r="I34" s="141"/>
    </row>
    <row r="35" spans="3:9" s="168" customFormat="1" ht="15.75">
      <c r="C35" s="55" t="s">
        <v>138</v>
      </c>
      <c r="D35" s="109"/>
      <c r="E35" s="111"/>
      <c r="F35" s="111"/>
      <c r="G35" s="229"/>
      <c r="H35" s="229"/>
      <c r="I35" s="173"/>
    </row>
    <row r="36" spans="1:9" s="168" customFormat="1" ht="15.75">
      <c r="A36" s="168">
        <v>2</v>
      </c>
      <c r="B36" s="168" t="s">
        <v>144</v>
      </c>
      <c r="C36" s="55"/>
      <c r="D36" s="109"/>
      <c r="E36" s="111"/>
      <c r="F36" s="111"/>
      <c r="G36" s="229"/>
      <c r="H36" s="229"/>
      <c r="I36" s="173"/>
    </row>
    <row r="37" spans="1:9" s="55" customFormat="1" ht="15.75">
      <c r="A37" s="55">
        <v>3</v>
      </c>
      <c r="B37" s="55" t="s">
        <v>145</v>
      </c>
      <c r="D37" s="109"/>
      <c r="E37" s="170"/>
      <c r="F37" s="170"/>
      <c r="G37" s="230"/>
      <c r="H37" s="176"/>
      <c r="I37" s="177"/>
    </row>
    <row r="38" spans="1:9" s="55" customFormat="1" ht="15.75">
      <c r="A38" s="55">
        <v>4</v>
      </c>
      <c r="B38" s="55" t="s">
        <v>146</v>
      </c>
      <c r="D38" s="109"/>
      <c r="E38" s="111"/>
      <c r="F38" s="111"/>
      <c r="G38" s="230"/>
      <c r="H38" s="176"/>
      <c r="I38" s="177"/>
    </row>
    <row r="39" spans="3:9" ht="15">
      <c r="C39" s="55" t="s">
        <v>139</v>
      </c>
      <c r="D39" s="38"/>
      <c r="E39" s="34"/>
      <c r="F39" s="34"/>
      <c r="G39" s="47"/>
      <c r="H39" s="31"/>
      <c r="I39" s="48"/>
    </row>
    <row r="40" spans="3:9" ht="15">
      <c r="C40" s="55" t="s">
        <v>147</v>
      </c>
      <c r="D40" s="38"/>
      <c r="E40" s="34"/>
      <c r="F40" s="34"/>
      <c r="G40" s="47"/>
      <c r="H40" s="31"/>
      <c r="I40" s="48"/>
    </row>
    <row r="41" spans="3:9" s="7" customFormat="1" ht="15">
      <c r="C41" s="241" t="s">
        <v>140</v>
      </c>
      <c r="D41" s="33"/>
      <c r="E41" s="10"/>
      <c r="F41" s="10"/>
      <c r="G41" s="47"/>
      <c r="H41" s="239"/>
      <c r="I41" s="240"/>
    </row>
    <row r="42" spans="3:9" s="16" customFormat="1" ht="15">
      <c r="C42" s="168" t="s">
        <v>141</v>
      </c>
      <c r="D42" s="38"/>
      <c r="E42" s="34"/>
      <c r="F42" s="34"/>
      <c r="G42" s="50"/>
      <c r="H42" s="25"/>
      <c r="I42" s="21"/>
    </row>
    <row r="43" spans="1:9" s="55" customFormat="1" ht="15.75">
      <c r="A43" s="55">
        <v>5</v>
      </c>
      <c r="B43" s="55" t="s">
        <v>143</v>
      </c>
      <c r="D43" s="141"/>
      <c r="E43" s="174"/>
      <c r="F43" s="174"/>
      <c r="G43" s="242"/>
      <c r="H43" s="242"/>
      <c r="I43" s="169"/>
    </row>
    <row r="44" spans="3:8" s="55" customFormat="1" ht="17.25">
      <c r="C44" s="169" t="s">
        <v>127</v>
      </c>
      <c r="E44" s="174"/>
      <c r="F44" s="174"/>
      <c r="G44" s="179"/>
      <c r="H44" s="179"/>
    </row>
    <row r="45" spans="3:8" s="55" customFormat="1" ht="15.75">
      <c r="C45" s="169" t="s">
        <v>123</v>
      </c>
      <c r="D45" s="141"/>
      <c r="E45" s="189"/>
      <c r="F45" s="189"/>
      <c r="G45" s="179"/>
      <c r="H45" s="179"/>
    </row>
    <row r="46" spans="3:8" s="55" customFormat="1" ht="15.75">
      <c r="C46" s="55" t="s">
        <v>124</v>
      </c>
      <c r="D46" s="243"/>
      <c r="E46" s="110"/>
      <c r="F46" s="110"/>
      <c r="G46" s="179"/>
      <c r="H46" s="179"/>
    </row>
    <row r="47" spans="3:8" s="55" customFormat="1" ht="15.75">
      <c r="C47" s="55" t="s">
        <v>125</v>
      </c>
      <c r="D47" s="244"/>
      <c r="E47" s="110"/>
      <c r="F47" s="110"/>
      <c r="G47" s="179"/>
      <c r="H47" s="179"/>
    </row>
    <row r="48" spans="1:8" s="55" customFormat="1" ht="15">
      <c r="A48" s="55">
        <v>6</v>
      </c>
      <c r="B48" s="55" t="s">
        <v>129</v>
      </c>
      <c r="D48" s="245"/>
      <c r="E48" s="246"/>
      <c r="F48" s="246"/>
      <c r="G48" s="179"/>
      <c r="H48" s="179"/>
    </row>
    <row r="49" spans="4:8" s="55" customFormat="1" ht="15">
      <c r="D49" s="245"/>
      <c r="E49" s="246"/>
      <c r="F49" s="246"/>
      <c r="G49" s="179"/>
      <c r="H49" s="179"/>
    </row>
    <row r="50" spans="4:8" s="55" customFormat="1" ht="15">
      <c r="D50" s="245"/>
      <c r="E50" s="246"/>
      <c r="F50" s="246"/>
      <c r="G50" s="179"/>
      <c r="H50" s="179"/>
    </row>
    <row r="51" spans="5:8" s="55" customFormat="1" ht="15">
      <c r="E51" s="246"/>
      <c r="F51" s="246"/>
      <c r="G51" s="179"/>
      <c r="H51" s="179"/>
    </row>
    <row r="52" spans="3:6" ht="12" customHeight="1">
      <c r="C52" s="16"/>
      <c r="D52" s="16"/>
      <c r="E52" s="49"/>
      <c r="F52" s="49"/>
    </row>
    <row r="53" spans="4:6" ht="12" customHeight="1">
      <c r="D53" s="28"/>
      <c r="E53" s="30"/>
      <c r="F53" s="30"/>
    </row>
    <row r="56" ht="12" customHeight="1">
      <c r="D56" s="28"/>
    </row>
  </sheetData>
  <sheetProtection/>
  <printOptions/>
  <pageMargins left="0.4" right="0.35" top="0.62" bottom="0.72" header="0.5" footer="0.5"/>
  <pageSetup fitToHeight="1" fitToWidth="1" horizontalDpi="300" verticalDpi="300" orientation="portrait" scale="87" r:id="rId1"/>
  <ignoredErrors>
    <ignoredError sqref="F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workbookViewId="0" topLeftCell="A29">
      <selection activeCell="B40" sqref="B40"/>
    </sheetView>
  </sheetViews>
  <sheetFormatPr defaultColWidth="9.140625" defaultRowHeight="12" customHeight="1"/>
  <cols>
    <col min="1" max="1" width="7.00390625" style="15" customWidth="1"/>
    <col min="2" max="2" width="7.421875" style="15" customWidth="1"/>
    <col min="3" max="3" width="46.8515625" style="15" customWidth="1"/>
    <col min="4" max="4" width="14.7109375" style="14" customWidth="1"/>
    <col min="5" max="5" width="15.140625" style="14" customWidth="1"/>
    <col min="6" max="6" width="14.421875" style="14" customWidth="1"/>
    <col min="7" max="7" width="12.8515625" style="29" customWidth="1"/>
    <col min="8" max="8" width="29.28125" style="29" customWidth="1"/>
    <col min="9" max="9" width="5.7109375" style="29" customWidth="1"/>
    <col min="10" max="10" width="7.8515625" style="15" customWidth="1"/>
    <col min="11" max="11" width="8.8515625" style="15" customWidth="1"/>
    <col min="12" max="16384" width="9.140625" style="15" customWidth="1"/>
  </cols>
  <sheetData>
    <row r="1" spans="1:7" ht="19.5" customHeight="1">
      <c r="A1" s="299" t="s">
        <v>169</v>
      </c>
      <c r="B1" s="300"/>
      <c r="C1" s="300"/>
      <c r="D1" s="300"/>
      <c r="E1" s="301"/>
      <c r="F1" s="301"/>
      <c r="G1" s="300"/>
    </row>
    <row r="3" spans="1:11" ht="18.75" customHeight="1" thickBot="1">
      <c r="A3" s="164" t="s">
        <v>151</v>
      </c>
      <c r="C3" s="38"/>
      <c r="D3" s="34"/>
      <c r="E3" s="34"/>
      <c r="F3" s="34"/>
      <c r="G3" s="13"/>
      <c r="H3" s="20"/>
      <c r="I3" s="20"/>
      <c r="J3" s="16"/>
      <c r="K3" s="16"/>
    </row>
    <row r="4" spans="3:11" ht="21" customHeight="1">
      <c r="C4" s="267" t="s">
        <v>88</v>
      </c>
      <c r="D4" s="259">
        <v>34.2</v>
      </c>
      <c r="E4" s="255">
        <v>3.5</v>
      </c>
      <c r="F4" s="112">
        <f>E4*D4</f>
        <v>119.70000000000002</v>
      </c>
      <c r="G4" s="13"/>
      <c r="H4" s="20"/>
      <c r="I4" s="20"/>
      <c r="J4" s="21"/>
      <c r="K4" s="16"/>
    </row>
    <row r="5" spans="3:11" ht="15.75" customHeight="1">
      <c r="C5" s="113" t="s">
        <v>87</v>
      </c>
      <c r="D5" s="62"/>
      <c r="E5" s="62"/>
      <c r="F5" s="114"/>
      <c r="G5" s="13"/>
      <c r="H5" s="20"/>
      <c r="I5" s="20"/>
      <c r="J5" s="21"/>
      <c r="K5" s="16"/>
    </row>
    <row r="6" spans="3:11" ht="15.75" customHeight="1">
      <c r="C6" s="115" t="s">
        <v>148</v>
      </c>
      <c r="D6" s="61"/>
      <c r="E6" s="256">
        <v>0.5</v>
      </c>
      <c r="F6" s="116">
        <f>E6*D4</f>
        <v>17.1</v>
      </c>
      <c r="G6" s="13"/>
      <c r="H6" s="20"/>
      <c r="I6" s="20"/>
      <c r="J6" s="21"/>
      <c r="K6" s="16"/>
    </row>
    <row r="7" spans="3:11" ht="15.75" customHeight="1">
      <c r="C7" s="115" t="s">
        <v>89</v>
      </c>
      <c r="D7" s="61"/>
      <c r="E7" s="256">
        <v>0</v>
      </c>
      <c r="F7" s="116">
        <f>E7*D5</f>
        <v>0</v>
      </c>
      <c r="G7" s="13"/>
      <c r="H7" s="20"/>
      <c r="I7" s="20"/>
      <c r="J7" s="21"/>
      <c r="K7" s="16"/>
    </row>
    <row r="8" spans="3:11" ht="15.75" customHeight="1">
      <c r="C8" s="113" t="s">
        <v>101</v>
      </c>
      <c r="D8" s="62"/>
      <c r="E8" s="62"/>
      <c r="F8" s="257">
        <f>SUM(F4:F6)</f>
        <v>136.8</v>
      </c>
      <c r="G8" s="13"/>
      <c r="H8" s="20"/>
      <c r="I8" s="20"/>
      <c r="J8" s="21"/>
      <c r="K8" s="16"/>
    </row>
    <row r="9" spans="3:11" ht="16.5" customHeight="1">
      <c r="C9" s="113"/>
      <c r="D9" s="62"/>
      <c r="E9" s="62"/>
      <c r="F9" s="117"/>
      <c r="G9" s="13"/>
      <c r="H9" s="20"/>
      <c r="I9" s="20"/>
      <c r="J9" s="21"/>
      <c r="K9" s="16"/>
    </row>
    <row r="10" spans="3:11" ht="15.75" customHeight="1">
      <c r="C10" s="113" t="s">
        <v>90</v>
      </c>
      <c r="D10" s="263" t="s">
        <v>154</v>
      </c>
      <c r="E10" s="263" t="s">
        <v>80</v>
      </c>
      <c r="F10" s="264" t="s">
        <v>156</v>
      </c>
      <c r="G10" s="13"/>
      <c r="H10" s="20"/>
      <c r="I10" s="20"/>
      <c r="J10" s="21"/>
      <c r="K10" s="16"/>
    </row>
    <row r="11" spans="3:11" ht="15.75" customHeight="1">
      <c r="C11" s="260" t="s">
        <v>85</v>
      </c>
      <c r="D11" s="261">
        <v>14</v>
      </c>
      <c r="E11" s="256">
        <v>5.6</v>
      </c>
      <c r="F11" s="116">
        <f aca="true" t="shared" si="0" ref="F11:F16">E11*D11</f>
        <v>78.39999999999999</v>
      </c>
      <c r="G11" s="13"/>
      <c r="H11" s="20"/>
      <c r="I11" s="20"/>
      <c r="J11" s="21"/>
      <c r="K11" s="16"/>
    </row>
    <row r="12" spans="3:11" ht="15.75" customHeight="1">
      <c r="C12" s="260" t="s">
        <v>81</v>
      </c>
      <c r="D12" s="261">
        <v>1.5</v>
      </c>
      <c r="E12" s="256">
        <v>9</v>
      </c>
      <c r="F12" s="116">
        <f t="shared" si="0"/>
        <v>13.5</v>
      </c>
      <c r="G12" s="13"/>
      <c r="H12" s="20"/>
      <c r="I12" s="20"/>
      <c r="J12" s="21"/>
      <c r="K12" s="16"/>
    </row>
    <row r="13" spans="3:11" ht="15.75" customHeight="1">
      <c r="C13" s="260" t="s">
        <v>84</v>
      </c>
      <c r="D13" s="261">
        <v>3</v>
      </c>
      <c r="E13" s="256">
        <v>5</v>
      </c>
      <c r="F13" s="116">
        <f t="shared" si="0"/>
        <v>15</v>
      </c>
      <c r="G13" s="13"/>
      <c r="H13" s="20"/>
      <c r="I13" s="20"/>
      <c r="J13" s="21"/>
      <c r="K13" s="16"/>
    </row>
    <row r="14" spans="3:11" ht="15.75" customHeight="1">
      <c r="C14" s="260" t="s">
        <v>86</v>
      </c>
      <c r="D14" s="261">
        <v>3.5</v>
      </c>
      <c r="E14" s="256">
        <v>4</v>
      </c>
      <c r="F14" s="116">
        <f t="shared" si="0"/>
        <v>14</v>
      </c>
      <c r="G14" s="13"/>
      <c r="H14" s="20"/>
      <c r="I14" s="20"/>
      <c r="J14" s="21"/>
      <c r="K14" s="16"/>
    </row>
    <row r="15" spans="3:9" s="16" customFormat="1" ht="15.75" customHeight="1">
      <c r="C15" s="260" t="s">
        <v>82</v>
      </c>
      <c r="D15" s="261">
        <v>8</v>
      </c>
      <c r="E15" s="256">
        <v>2</v>
      </c>
      <c r="F15" s="116">
        <f t="shared" si="0"/>
        <v>16</v>
      </c>
      <c r="G15" s="13"/>
      <c r="H15" s="13"/>
      <c r="I15" s="13"/>
    </row>
    <row r="16" spans="3:6" ht="15.75" customHeight="1">
      <c r="C16" s="262" t="s">
        <v>83</v>
      </c>
      <c r="D16" s="261">
        <f>D4-SUM(D11:D15)</f>
        <v>4.200000000000003</v>
      </c>
      <c r="E16" s="256">
        <v>0</v>
      </c>
      <c r="F16" s="116">
        <f t="shared" si="0"/>
        <v>0</v>
      </c>
    </row>
    <row r="17" spans="3:11" ht="15.75" customHeight="1" thickBot="1">
      <c r="C17" s="118"/>
      <c r="D17" s="63"/>
      <c r="E17" s="63"/>
      <c r="F17" s="258">
        <f>SUM(F11:F16)</f>
        <v>136.89999999999998</v>
      </c>
      <c r="G17" s="31"/>
      <c r="K17" s="28"/>
    </row>
    <row r="18" spans="1:11" s="55" customFormat="1" ht="15.75" customHeight="1">
      <c r="A18" s="141" t="s">
        <v>152</v>
      </c>
      <c r="C18" s="141"/>
      <c r="D18" s="189"/>
      <c r="E18" s="189"/>
      <c r="F18" s="189"/>
      <c r="G18" s="179"/>
      <c r="H18" s="179"/>
      <c r="I18" s="179"/>
      <c r="K18" s="141"/>
    </row>
    <row r="19" spans="1:11" s="55" customFormat="1" ht="15.75" customHeight="1">
      <c r="A19" s="55">
        <v>1</v>
      </c>
      <c r="B19" s="55" t="s">
        <v>170</v>
      </c>
      <c r="C19" s="141"/>
      <c r="D19" s="189"/>
      <c r="E19" s="189"/>
      <c r="F19" s="189"/>
      <c r="G19" s="179"/>
      <c r="H19" s="179"/>
      <c r="I19" s="179"/>
      <c r="K19" s="141"/>
    </row>
    <row r="20" spans="1:11" s="55" customFormat="1" ht="15.75" customHeight="1">
      <c r="A20" s="55">
        <v>2</v>
      </c>
      <c r="B20" s="55" t="s">
        <v>171</v>
      </c>
      <c r="C20" s="141"/>
      <c r="D20" s="189"/>
      <c r="E20" s="189"/>
      <c r="F20" s="189"/>
      <c r="G20" s="179"/>
      <c r="H20" s="179"/>
      <c r="I20" s="179"/>
      <c r="K20" s="141"/>
    </row>
    <row r="21" spans="1:11" s="55" customFormat="1" ht="15.75" customHeight="1">
      <c r="A21" s="55">
        <v>3</v>
      </c>
      <c r="B21" s="55" t="s">
        <v>153</v>
      </c>
      <c r="C21" s="141"/>
      <c r="D21" s="189"/>
      <c r="E21" s="189"/>
      <c r="F21" s="189"/>
      <c r="G21" s="179"/>
      <c r="H21" s="179"/>
      <c r="I21" s="179"/>
      <c r="K21" s="141"/>
    </row>
    <row r="22" spans="1:11" s="55" customFormat="1" ht="15.75" customHeight="1">
      <c r="A22" s="55">
        <v>4</v>
      </c>
      <c r="B22" s="55" t="s">
        <v>172</v>
      </c>
      <c r="C22" s="141"/>
      <c r="D22" s="189"/>
      <c r="E22" s="189"/>
      <c r="F22" s="189"/>
      <c r="G22" s="179"/>
      <c r="H22" s="179"/>
      <c r="I22" s="179"/>
      <c r="K22" s="141"/>
    </row>
    <row r="23" spans="1:11" s="55" customFormat="1" ht="15.75" customHeight="1">
      <c r="A23" s="55">
        <v>5</v>
      </c>
      <c r="B23" s="55" t="s">
        <v>173</v>
      </c>
      <c r="C23" s="141"/>
      <c r="D23" s="189"/>
      <c r="E23" s="189"/>
      <c r="F23" s="189"/>
      <c r="G23" s="179"/>
      <c r="H23" s="179"/>
      <c r="I23" s="179"/>
      <c r="K23" s="141"/>
    </row>
    <row r="24" spans="3:11" s="55" customFormat="1" ht="15.75" customHeight="1">
      <c r="C24" s="55" t="s">
        <v>174</v>
      </c>
      <c r="D24" s="189"/>
      <c r="E24" s="189"/>
      <c r="F24" s="189"/>
      <c r="G24" s="179"/>
      <c r="H24" s="179"/>
      <c r="I24" s="179"/>
      <c r="K24" s="141"/>
    </row>
    <row r="25" spans="3:11" s="55" customFormat="1" ht="15.75" customHeight="1">
      <c r="C25" s="168" t="s">
        <v>141</v>
      </c>
      <c r="D25" s="189"/>
      <c r="E25" s="189"/>
      <c r="F25" s="189"/>
      <c r="G25" s="179"/>
      <c r="H25" s="179"/>
      <c r="I25" s="179"/>
      <c r="K25" s="141"/>
    </row>
    <row r="26" spans="3:11" s="55" customFormat="1" ht="15.75" customHeight="1">
      <c r="C26" s="168" t="s">
        <v>155</v>
      </c>
      <c r="D26" s="189"/>
      <c r="E26" s="189"/>
      <c r="F26" s="189"/>
      <c r="G26" s="179"/>
      <c r="H26" s="179"/>
      <c r="I26" s="179"/>
      <c r="K26" s="141"/>
    </row>
    <row r="27" spans="3:11" s="55" customFormat="1" ht="15.75" customHeight="1">
      <c r="C27" s="55" t="s">
        <v>175</v>
      </c>
      <c r="D27" s="189"/>
      <c r="E27" s="189"/>
      <c r="F27" s="189"/>
      <c r="G27" s="179"/>
      <c r="H27" s="179"/>
      <c r="I27" s="179"/>
      <c r="K27" s="141"/>
    </row>
    <row r="28" spans="1:11" s="55" customFormat="1" ht="15.75" customHeight="1">
      <c r="A28" s="55">
        <v>6</v>
      </c>
      <c r="B28" s="55" t="s">
        <v>176</v>
      </c>
      <c r="C28" s="141"/>
      <c r="D28" s="189"/>
      <c r="E28" s="189"/>
      <c r="F28" s="189"/>
      <c r="G28" s="179"/>
      <c r="H28" s="179"/>
      <c r="I28" s="179"/>
      <c r="K28" s="141"/>
    </row>
    <row r="29" spans="3:11" ht="15.75" customHeight="1">
      <c r="C29" s="28"/>
      <c r="D29" s="39"/>
      <c r="E29" s="39"/>
      <c r="F29" s="39"/>
      <c r="K29" s="28"/>
    </row>
    <row r="30" spans="1:10" s="173" customFormat="1" ht="15.75" customHeight="1" thickBot="1">
      <c r="A30" s="268" t="s">
        <v>150</v>
      </c>
      <c r="C30" s="243"/>
      <c r="D30" s="266"/>
      <c r="E30" s="266"/>
      <c r="F30" s="266"/>
      <c r="G30" s="229"/>
      <c r="H30" s="229"/>
      <c r="I30" s="229"/>
      <c r="J30" s="265"/>
    </row>
    <row r="31" spans="3:11" ht="20.25" customHeight="1">
      <c r="C31" s="267" t="s">
        <v>91</v>
      </c>
      <c r="D31" s="269" t="s">
        <v>149</v>
      </c>
      <c r="E31" s="270" t="s">
        <v>94</v>
      </c>
      <c r="F31" s="271"/>
      <c r="G31" s="47"/>
      <c r="H31" s="31"/>
      <c r="I31" s="31"/>
      <c r="J31" s="48"/>
      <c r="K31" s="48"/>
    </row>
    <row r="32" spans="3:11" ht="19.5" customHeight="1">
      <c r="C32" s="272" t="s">
        <v>82</v>
      </c>
      <c r="D32" s="273">
        <v>0.97</v>
      </c>
      <c r="E32" s="274">
        <v>2</v>
      </c>
      <c r="F32" s="275">
        <f>E32*D32</f>
        <v>1.94</v>
      </c>
      <c r="G32" s="47"/>
      <c r="H32" s="31"/>
      <c r="I32" s="31"/>
      <c r="J32" s="48"/>
      <c r="K32" s="48"/>
    </row>
    <row r="33" spans="3:11" ht="21" customHeight="1">
      <c r="C33" s="272" t="s">
        <v>92</v>
      </c>
      <c r="D33" s="273">
        <v>0.01</v>
      </c>
      <c r="E33" s="274">
        <v>15</v>
      </c>
      <c r="F33" s="275">
        <f>E33*D33</f>
        <v>0.15</v>
      </c>
      <c r="G33" s="47"/>
      <c r="H33" s="31"/>
      <c r="I33" s="31"/>
      <c r="J33" s="48"/>
      <c r="K33" s="48"/>
    </row>
    <row r="34" spans="3:11" ht="18.75" customHeight="1">
      <c r="C34" s="272" t="s">
        <v>93</v>
      </c>
      <c r="D34" s="273">
        <v>0.02</v>
      </c>
      <c r="E34" s="274">
        <v>0</v>
      </c>
      <c r="F34" s="275">
        <f>E34*D34</f>
        <v>0</v>
      </c>
      <c r="G34" s="47"/>
      <c r="H34" s="31"/>
      <c r="I34" s="31"/>
      <c r="J34" s="48"/>
      <c r="K34" s="48"/>
    </row>
    <row r="35" spans="3:11" ht="18">
      <c r="C35" s="276"/>
      <c r="D35" s="277"/>
      <c r="E35" s="278"/>
      <c r="F35" s="275">
        <f>SUM(F32:F34)</f>
        <v>2.09</v>
      </c>
      <c r="G35" s="47"/>
      <c r="H35" s="31"/>
      <c r="I35" s="31"/>
      <c r="J35" s="48"/>
      <c r="K35" s="48"/>
    </row>
    <row r="36" spans="3:11" ht="18">
      <c r="C36" s="272" t="s">
        <v>165</v>
      </c>
      <c r="D36" s="273">
        <v>0.9</v>
      </c>
      <c r="E36" s="278"/>
      <c r="F36" s="279">
        <f>F35/D36</f>
        <v>2.322222222222222</v>
      </c>
      <c r="G36" s="47"/>
      <c r="H36" s="31"/>
      <c r="I36" s="31"/>
      <c r="J36" s="48"/>
      <c r="K36" s="48"/>
    </row>
    <row r="37" spans="3:11" ht="18">
      <c r="C37" s="276"/>
      <c r="D37" s="277"/>
      <c r="E37" s="278"/>
      <c r="F37" s="275"/>
      <c r="G37" s="47"/>
      <c r="H37" s="31"/>
      <c r="I37" s="31"/>
      <c r="J37" s="48"/>
      <c r="K37" s="48"/>
    </row>
    <row r="38" spans="3:11" ht="18">
      <c r="C38" s="280" t="s">
        <v>99</v>
      </c>
      <c r="D38" s="281"/>
      <c r="E38" s="282"/>
      <c r="F38" s="283"/>
      <c r="G38" s="47"/>
      <c r="H38" s="31"/>
      <c r="I38" s="31"/>
      <c r="J38" s="48"/>
      <c r="K38" s="48"/>
    </row>
    <row r="39" spans="3:11" ht="18">
      <c r="C39" s="284" t="s">
        <v>96</v>
      </c>
      <c r="D39" s="285"/>
      <c r="E39" s="286"/>
      <c r="F39" s="287">
        <v>1</v>
      </c>
      <c r="G39" s="47"/>
      <c r="H39" s="31"/>
      <c r="I39" s="31"/>
      <c r="J39" s="48"/>
      <c r="K39" s="48"/>
    </row>
    <row r="40" spans="3:11" ht="18">
      <c r="C40" s="284" t="s">
        <v>97</v>
      </c>
      <c r="D40" s="285" t="s">
        <v>95</v>
      </c>
      <c r="E40" s="288">
        <v>0.07</v>
      </c>
      <c r="F40" s="289">
        <f>E40/0.75</f>
        <v>0.09333333333333334</v>
      </c>
      <c r="G40" s="47"/>
      <c r="H40" s="31"/>
      <c r="I40" s="31"/>
      <c r="J40" s="48"/>
      <c r="K40" s="48"/>
    </row>
    <row r="41" spans="3:11" ht="18">
      <c r="C41" s="290" t="s">
        <v>98</v>
      </c>
      <c r="D41" s="285" t="s">
        <v>100</v>
      </c>
      <c r="E41" s="288">
        <v>0.3</v>
      </c>
      <c r="F41" s="289">
        <f>E41/7.5</f>
        <v>0.04</v>
      </c>
      <c r="G41" s="47"/>
      <c r="H41" s="31"/>
      <c r="I41" s="31"/>
      <c r="J41" s="48"/>
      <c r="K41" s="48"/>
    </row>
    <row r="42" spans="3:11" s="16" customFormat="1" ht="18">
      <c r="C42" s="280" t="s">
        <v>101</v>
      </c>
      <c r="D42" s="282"/>
      <c r="E42" s="282"/>
      <c r="F42" s="291">
        <f>SUM(F36:F41)</f>
        <v>3.4555555555555553</v>
      </c>
      <c r="G42" s="50"/>
      <c r="H42" s="25"/>
      <c r="I42" s="25"/>
      <c r="J42" s="51"/>
      <c r="K42" s="21"/>
    </row>
    <row r="43" spans="3:6" ht="21" customHeight="1" thickBot="1">
      <c r="C43" s="292" t="s">
        <v>79</v>
      </c>
      <c r="D43" s="293">
        <v>0.2</v>
      </c>
      <c r="E43" s="294"/>
      <c r="F43" s="295">
        <f>F42/(100%-D43)</f>
        <v>4.319444444444444</v>
      </c>
    </row>
    <row r="45" spans="1:9" s="55" customFormat="1" ht="15">
      <c r="A45" s="55">
        <v>1</v>
      </c>
      <c r="B45" s="55" t="s">
        <v>177</v>
      </c>
      <c r="D45" s="174"/>
      <c r="E45" s="174"/>
      <c r="F45" s="174"/>
      <c r="G45" s="179"/>
      <c r="H45" s="179"/>
      <c r="I45" s="179"/>
    </row>
    <row r="46" spans="1:9" s="55" customFormat="1" ht="15">
      <c r="A46" s="55">
        <v>2</v>
      </c>
      <c r="B46" s="55" t="s">
        <v>178</v>
      </c>
      <c r="D46" s="174"/>
      <c r="E46" s="174"/>
      <c r="F46" s="174"/>
      <c r="G46" s="179"/>
      <c r="H46" s="179"/>
      <c r="I46" s="179"/>
    </row>
    <row r="47" spans="3:9" s="55" customFormat="1" ht="15">
      <c r="C47" s="55" t="s">
        <v>157</v>
      </c>
      <c r="D47" s="174"/>
      <c r="E47" s="174"/>
      <c r="F47" s="174"/>
      <c r="G47" s="179"/>
      <c r="H47" s="179"/>
      <c r="I47" s="179"/>
    </row>
    <row r="48" spans="3:9" s="55" customFormat="1" ht="15">
      <c r="C48" s="55" t="s">
        <v>158</v>
      </c>
      <c r="D48" s="174"/>
      <c r="E48" s="174"/>
      <c r="F48" s="174"/>
      <c r="G48" s="179"/>
      <c r="H48" s="179"/>
      <c r="I48" s="179"/>
    </row>
    <row r="49" spans="1:9" s="55" customFormat="1" ht="15">
      <c r="A49" s="55">
        <v>3</v>
      </c>
      <c r="B49" s="55" t="s">
        <v>179</v>
      </c>
      <c r="D49" s="174"/>
      <c r="E49" s="174"/>
      <c r="F49" s="174"/>
      <c r="G49" s="179"/>
      <c r="H49" s="179"/>
      <c r="I49" s="179"/>
    </row>
    <row r="50" spans="3:9" s="55" customFormat="1" ht="15">
      <c r="C50" s="1" t="s">
        <v>184</v>
      </c>
      <c r="D50" s="174"/>
      <c r="E50" s="174"/>
      <c r="F50" s="174"/>
      <c r="G50" s="179"/>
      <c r="H50" s="179"/>
      <c r="I50" s="179"/>
    </row>
    <row r="51" spans="3:9" s="55" customFormat="1" ht="15">
      <c r="C51" s="55" t="s">
        <v>159</v>
      </c>
      <c r="D51" s="174"/>
      <c r="E51" s="174"/>
      <c r="F51" s="174"/>
      <c r="G51" s="179"/>
      <c r="H51" s="179"/>
      <c r="I51" s="179"/>
    </row>
    <row r="52" spans="3:9" s="55" customFormat="1" ht="15">
      <c r="C52" s="55" t="s">
        <v>160</v>
      </c>
      <c r="D52" s="174"/>
      <c r="E52" s="174"/>
      <c r="F52" s="174"/>
      <c r="G52" s="179"/>
      <c r="H52" s="179"/>
      <c r="I52" s="179"/>
    </row>
    <row r="53" spans="3:9" s="55" customFormat="1" ht="15">
      <c r="C53" s="55" t="s">
        <v>180</v>
      </c>
      <c r="D53" s="174"/>
      <c r="E53" s="174"/>
      <c r="F53" s="174"/>
      <c r="G53" s="179"/>
      <c r="H53" s="179"/>
      <c r="I53" s="179"/>
    </row>
    <row r="54" spans="1:9" s="55" customFormat="1" ht="15">
      <c r="A54" s="55">
        <v>4</v>
      </c>
      <c r="B54" s="55" t="s">
        <v>161</v>
      </c>
      <c r="D54" s="174"/>
      <c r="E54" s="174"/>
      <c r="F54" s="174"/>
      <c r="G54" s="179"/>
      <c r="H54" s="179"/>
      <c r="I54" s="179"/>
    </row>
    <row r="55" spans="3:9" s="55" customFormat="1" ht="15">
      <c r="C55" s="55" t="s">
        <v>162</v>
      </c>
      <c r="D55" s="174"/>
      <c r="E55" s="174"/>
      <c r="F55" s="174"/>
      <c r="G55" s="179"/>
      <c r="H55" s="179"/>
      <c r="I55" s="179"/>
    </row>
    <row r="56" spans="3:9" s="55" customFormat="1" ht="15">
      <c r="C56" s="55" t="s">
        <v>163</v>
      </c>
      <c r="D56" s="174"/>
      <c r="E56" s="174"/>
      <c r="F56" s="174"/>
      <c r="G56" s="179"/>
      <c r="H56" s="179"/>
      <c r="I56" s="179"/>
    </row>
    <row r="57" spans="1:9" s="55" customFormat="1" ht="15">
      <c r="A57" s="55">
        <v>5</v>
      </c>
      <c r="B57" s="55" t="s">
        <v>181</v>
      </c>
      <c r="D57" s="174"/>
      <c r="E57" s="174"/>
      <c r="F57" s="174"/>
      <c r="G57" s="179"/>
      <c r="H57" s="179"/>
      <c r="I57" s="179"/>
    </row>
    <row r="58" spans="3:9" s="55" customFormat="1" ht="15">
      <c r="C58" s="55" t="s">
        <v>164</v>
      </c>
      <c r="D58" s="174"/>
      <c r="E58" s="174"/>
      <c r="F58" s="174"/>
      <c r="G58" s="179"/>
      <c r="H58" s="179"/>
      <c r="I58" s="179"/>
    </row>
    <row r="59" spans="4:9" s="55" customFormat="1" ht="15">
      <c r="D59" s="174"/>
      <c r="E59" s="174"/>
      <c r="F59" s="174"/>
      <c r="G59" s="179"/>
      <c r="H59" s="179"/>
      <c r="I59" s="179"/>
    </row>
  </sheetData>
  <sheetProtection/>
  <printOptions/>
  <pageMargins left="2.09" right="0.35" top="0.62" bottom="3.79" header="0.5" footer="3.75"/>
  <pageSetup fitToHeight="1" fitToWidth="1" horizontalDpi="300" verticalDpi="300" orientation="landscape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Gwin, Lauren</dc:creator>
  <cp:keywords/>
  <dc:description/>
  <cp:lastModifiedBy>gwinl</cp:lastModifiedBy>
  <cp:lastPrinted>2010-11-08T19:20:10Z</cp:lastPrinted>
  <dcterms:created xsi:type="dcterms:W3CDTF">2006-02-13T00:03:16Z</dcterms:created>
  <dcterms:modified xsi:type="dcterms:W3CDTF">2010-11-09T17:47:20Z</dcterms:modified>
  <cp:category/>
  <cp:version/>
  <cp:contentType/>
  <cp:contentStatus/>
</cp:coreProperties>
</file>